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esktop\14.03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0341 - Spevnená plocha s 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'0341 - Spevnená plocha s ...'!$C$118:$K$155</definedName>
    <definedName name="_xlnm.Print_Area" localSheetId="1">'0341 - Spevnená plocha s ...'!$C$4:$J$76,'0341 - Spevnená plocha s ...'!$C$82:$J$102,'0341 - Spevnená plocha s ...'!$C$108:$J$155</definedName>
    <definedName name="_xlnm.Print_Titles" localSheetId="1">'0341 - Spevnená plocha s ...'!$118:$118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T129"/>
  <c r="R130"/>
  <c r="R129"/>
  <c r="P130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89"/>
  <c r="F89"/>
  <c r="F87"/>
  <c r="E85"/>
  <c r="J22"/>
  <c r="E22"/>
  <c r="J90"/>
  <c r="J21"/>
  <c r="J16"/>
  <c r="E16"/>
  <c r="F116"/>
  <c r="J15"/>
  <c r="J10"/>
  <c r="J113"/>
  <c i="1" r="L90"/>
  <c r="AM90"/>
  <c r="AM89"/>
  <c r="L89"/>
  <c r="AM87"/>
  <c r="L87"/>
  <c r="L85"/>
  <c r="L84"/>
  <c i="2" r="BK155"/>
  <c r="J151"/>
  <c r="J145"/>
  <c r="BK140"/>
  <c r="BK132"/>
  <c r="J125"/>
  <c r="BK150"/>
  <c r="J147"/>
  <c r="J143"/>
  <c r="J136"/>
  <c r="BK133"/>
  <c r="BK127"/>
  <c r="J122"/>
  <c r="J153"/>
  <c r="J149"/>
  <c r="BK142"/>
  <c r="J140"/>
  <c r="J134"/>
  <c r="J126"/>
  <c r="BK122"/>
  <c r="BK153"/>
  <c r="BK148"/>
  <c r="BK146"/>
  <c r="BK138"/>
  <c r="J128"/>
  <c r="J124"/>
  <c r="J155"/>
  <c r="BK149"/>
  <c r="J146"/>
  <c r="J142"/>
  <c r="BK134"/>
  <c r="BK130"/>
  <c r="BK125"/>
  <c r="J150"/>
  <c r="BK144"/>
  <c r="BK141"/>
  <c r="BK135"/>
  <c r="J130"/>
  <c r="BK123"/>
  <c r="J152"/>
  <c r="BK147"/>
  <c r="J141"/>
  <c r="J135"/>
  <c r="J127"/>
  <c r="J123"/>
  <c r="BK152"/>
  <c r="J148"/>
  <c r="J144"/>
  <c r="J138"/>
  <c r="J132"/>
  <c r="BK126"/>
  <c i="1" r="AS94"/>
  <c i="2" r="BK151"/>
  <c r="BK145"/>
  <c r="BK143"/>
  <c r="BK136"/>
  <c r="J133"/>
  <c r="BK128"/>
  <c r="BK124"/>
  <c l="1" r="T121"/>
  <c r="R131"/>
  <c r="BK139"/>
  <c r="J139"/>
  <c r="J100"/>
  <c r="P121"/>
  <c r="P131"/>
  <c r="R139"/>
  <c r="BK121"/>
  <c r="R121"/>
  <c r="R120"/>
  <c r="R119"/>
  <c r="BK131"/>
  <c r="J131"/>
  <c r="J98"/>
  <c r="T131"/>
  <c r="P139"/>
  <c r="T139"/>
  <c r="BK129"/>
  <c r="J129"/>
  <c r="J97"/>
  <c r="BK137"/>
  <c r="J137"/>
  <c r="J99"/>
  <c r="BK154"/>
  <c r="J154"/>
  <c r="J101"/>
  <c r="BF136"/>
  <c r="J87"/>
  <c r="F90"/>
  <c r="J116"/>
  <c r="BF125"/>
  <c r="BF126"/>
  <c r="BF130"/>
  <c r="BF135"/>
  <c r="BF142"/>
  <c r="BF144"/>
  <c r="BF145"/>
  <c r="BF146"/>
  <c r="BF147"/>
  <c r="BF152"/>
  <c r="BF153"/>
  <c r="BF122"/>
  <c r="BF123"/>
  <c r="BF127"/>
  <c r="BF134"/>
  <c r="BF140"/>
  <c r="BF141"/>
  <c r="BF124"/>
  <c r="BF128"/>
  <c r="BF132"/>
  <c r="BF133"/>
  <c r="BF138"/>
  <c r="BF143"/>
  <c r="BF148"/>
  <c r="BF149"/>
  <c r="BF150"/>
  <c r="BF151"/>
  <c r="BF155"/>
  <c r="F31"/>
  <c i="1" r="AZ95"/>
  <c r="AZ94"/>
  <c r="W29"/>
  <c i="2" r="F35"/>
  <c i="1" r="BD95"/>
  <c r="BD94"/>
  <c r="W33"/>
  <c i="2" r="J31"/>
  <c i="1" r="AV95"/>
  <c i="2" r="F34"/>
  <c i="1" r="BC95"/>
  <c r="BC94"/>
  <c r="W32"/>
  <c i="2" r="F33"/>
  <c i="1" r="BB95"/>
  <c r="BB94"/>
  <c r="W31"/>
  <c i="2" l="1" r="BK120"/>
  <c r="BK119"/>
  <c r="J119"/>
  <c r="J94"/>
  <c r="P120"/>
  <c r="P119"/>
  <c i="1" r="AU95"/>
  <c i="2" r="T120"/>
  <c r="T119"/>
  <c r="J121"/>
  <c r="J96"/>
  <c i="1" r="AU94"/>
  <c r="AV94"/>
  <c r="AK29"/>
  <c r="AX94"/>
  <c i="2" r="J32"/>
  <c i="1" r="AW95"/>
  <c r="AT95"/>
  <c r="AY94"/>
  <c i="2" r="F32"/>
  <c i="1" r="BA95"/>
  <c r="BA94"/>
  <c r="AW94"/>
  <c r="AK30"/>
  <c i="2" l="1" r="J120"/>
  <c r="J95"/>
  <c r="J28"/>
  <c i="1" r="AG95"/>
  <c r="AG94"/>
  <c r="AK26"/>
  <c r="AK35"/>
  <c r="W30"/>
  <c r="AT94"/>
  <c r="AN94"/>
  <c i="2" l="1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<sst xmlns="http://schemas.openxmlformats.org/spreadsheetml/2006/main">
  <si>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</si>
  <si>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</si>
  <si>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</si>
  <si>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</si>
  <si>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{8aef6c02-2b82-4ada-82cd-36eef6ddc6a8}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</si>
  <si>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</si>
  <si>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</si>
  <si>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</si>
  <si>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</si>
  <si>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</si>
  <si>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</si>
  <si>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</si>
  <si>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</si>
  <si>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0341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</si>
  <si>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</si>
  <si>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</si>
  <si>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Spevnená plocha s príslušenstvom</t>
  </si>
  <si>
    <t>JKSO:</t>
  </si>
  <si>
    <t>KS:</t>
  </si>
  <si>
    <t>Miesto:</t>
  </si>
  <si>
    <t>Olešná, parc. C- KN 271/4</t>
  </si>
  <si>
    <t>Dátum:</t>
  </si>
  <si>
    <t>14. 2. 2022</t>
  </si>
  <si>
    <t>Objednávateľ:</t>
  </si>
  <si>
    <t>IČO:</t>
  </si>
  <si>
    <t>Obec Olešená</t>
  </si>
  <si>
    <t>IČ DPH:</t>
  </si>
  <si>
    <t>Zhotoviteľ:</t>
  </si>
  <si>
    <t>Vyplň údaj</t>
  </si>
  <si>
    <t>Projektant:</t>
  </si>
  <si>
    <t>ARST s.r.o., 023 57 Podvysoká 129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</si>
  <si>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</si>
  <si>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</si>
  <si>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</si>
  <si>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</si>
  <si>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</si>
  <si>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</si>
  <si>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</si>
  <si>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</si>
  <si>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</si>
  <si>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</si>
  <si>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</si>
  <si>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</si>
  <si>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</si>
  <si>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</si>
  <si>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</si>
  <si>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</si>
  <si>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</si>
  <si>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</si>
  <si>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</si>
  <si>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</si>
  <si>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</si>
  <si>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</si>
  <si>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</si>
  <si>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</si>
  <si>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</si>
  <si>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</si>
  <si>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</si>
  <si>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</si>
  <si>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</si>
  <si>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</si>
  <si>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</si>
  <si>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</si>
  <si>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</si>
  <si>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</si>
  <si>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</si>
  <si>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</si>
  <si>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</si>
  <si>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</si>
  <si>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</si>
  <si>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</si>
  <si>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</si>
  <si>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</si>
  <si>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</si>
  <si>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</si>
  <si>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</si>
  <si>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</si>
  <si>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</si>
  <si>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</si>
  <si>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</si>
  <si>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</si>
  <si>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</si>
  <si>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</si>
  <si>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</si>
  <si>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</si>
  <si>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</si>
  <si>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</si>
  <si>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</si>
  <si>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</si>
  <si>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</si>
  <si>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</si>
  <si>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</si>
  <si>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</si>
  <si>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</si>
  <si>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</si>
  <si>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</si>
  <si>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</si>
  <si>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</si>
  <si>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</si>
  <si>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</si>
  <si>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</si>
  <si>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</si>
  <si>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</si>
  <si>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</si>
  <si>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</si>
  <si>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</si>
  <si>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</si>
  <si>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</si>
  <si>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</si>
  <si>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</si>
  <si>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</si>
  <si>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</si>
  <si>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</si>
  <si>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</si>
  <si>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</si>
  <si>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</si>
  <si>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</si>
  <si>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-1309474248</t>
  </si>
  <si>
    <t>122301101.S</t>
  </si>
  <si>
    <t>Odkopávka a prekopávka nezapažená v hornine 4, do 100 m3</t>
  </si>
  <si>
    <t>-2066876059</t>
  </si>
  <si>
    <t>3</t>
  </si>
  <si>
    <t>133211101.S</t>
  </si>
  <si>
    <t xml:space="preserve">Hĺbenie šachiet v  hornine tr. 3 súdržných - ručným náradím plocha výkopu do 4 m2</t>
  </si>
  <si>
    <t>-1282921659</t>
  </si>
  <si>
    <t>162301101.S</t>
  </si>
  <si>
    <t>Vodorovné premiestnenie výkopku po spevnenej ceste z horniny tr.1-4, do 100 m3 na vzdialenosť do 500 m</t>
  </si>
  <si>
    <t>963744388</t>
  </si>
  <si>
    <t>5</t>
  </si>
  <si>
    <t>171201201.S</t>
  </si>
  <si>
    <t>Uloženie sypaniny na skládky do 100 m3</t>
  </si>
  <si>
    <t>-1846135816</t>
  </si>
  <si>
    <t>6</t>
  </si>
  <si>
    <t>181101102.S</t>
  </si>
  <si>
    <t>Úprava pláne v zárezoch v hornine 1-4 so zhutnením</t>
  </si>
  <si>
    <t>m2</t>
  </si>
  <si>
    <t>279326280</t>
  </si>
  <si>
    <t>7</t>
  </si>
  <si>
    <t>182001121.1</t>
  </si>
  <si>
    <t>Plošná úprava terénu s čiastočným doplnením ornice a upravením</t>
  </si>
  <si>
    <t>121264031</t>
  </si>
  <si>
    <t>Zakladanie</t>
  </si>
  <si>
    <t>8</t>
  </si>
  <si>
    <t>275313612.S</t>
  </si>
  <si>
    <t>Betón základových pätiek, prostý tr. C 20/25</t>
  </si>
  <si>
    <t>-1709465677</t>
  </si>
  <si>
    <t>Komunikácie</t>
  </si>
  <si>
    <t>9</t>
  </si>
  <si>
    <t>564782111.S</t>
  </si>
  <si>
    <t>Podklad alebo kryt z kameniva hrubého drveného veľ. 32-63 mm (vibr.štrk) po zhut.hr. 300 mm</t>
  </si>
  <si>
    <t>-1757690587</t>
  </si>
  <si>
    <t>10</t>
  </si>
  <si>
    <t>564821111.S</t>
  </si>
  <si>
    <t>Podklad zo štrkodrviny s rozprestretím a zhutnením, po zhutnení hr. 80 mm</t>
  </si>
  <si>
    <t>1436888944</t>
  </si>
  <si>
    <t>11</t>
  </si>
  <si>
    <t>596911392.S</t>
  </si>
  <si>
    <t>Dopiľovanie betónovej dlažby hr. nad 60 mm</t>
  </si>
  <si>
    <t>m</t>
  </si>
  <si>
    <t>-77363383</t>
  </si>
  <si>
    <t>12</t>
  </si>
  <si>
    <t>596912313.S</t>
  </si>
  <si>
    <t xml:space="preserve">Kladenie betónovej dlažby z vegetačných tvárnic s vyplnením otvorov,  hr. 100 mm, do lôžka z kameniva ťaženého, veľkosti do 0,25 m2, plochy nad 100 do 300 m2</t>
  </si>
  <si>
    <t>-1105611812</t>
  </si>
  <si>
    <t>13</t>
  </si>
  <si>
    <t>M</t>
  </si>
  <si>
    <t>592460020200.S</t>
  </si>
  <si>
    <t>Dlažba betónová zatrávňovacia, rozmer 600x400x100 mm, prírodná</t>
  </si>
  <si>
    <t>565548817</t>
  </si>
  <si>
    <t>Rúrové vedenie</t>
  </si>
  <si>
    <t>14</t>
  </si>
  <si>
    <t>899332111.S</t>
  </si>
  <si>
    <t>Výšková úprava uličného vstupu alebo vpuste do 200 mm znížením poklopu</t>
  </si>
  <si>
    <t>ks</t>
  </si>
  <si>
    <t>143847060</t>
  </si>
  <si>
    <t>Ostatné konštrukcie a práce-búranie</t>
  </si>
  <si>
    <t>15</t>
  </si>
  <si>
    <t>917762112.S</t>
  </si>
  <si>
    <t>Osadenie chodník. obrubníka betónového ležatého do lôžka z betónu prosteho tr. C 16/20 s bočnou oporou</t>
  </si>
  <si>
    <t>275335207</t>
  </si>
  <si>
    <t>16</t>
  </si>
  <si>
    <t>592170001000</t>
  </si>
  <si>
    <t>Obrubník cestný, lxšxv 1000x150x260 mm</t>
  </si>
  <si>
    <t>310193069</t>
  </si>
  <si>
    <t>17</t>
  </si>
  <si>
    <t>917862112.S</t>
  </si>
  <si>
    <t>Osadenie chodník. obrubníka betónového stojatého do lôžka z betónu prosteho tr. C 16/20 s bočnou oporou</t>
  </si>
  <si>
    <t>193317621</t>
  </si>
  <si>
    <t>18</t>
  </si>
  <si>
    <t>-1146745830</t>
  </si>
  <si>
    <t>19</t>
  </si>
  <si>
    <t>918101113.S</t>
  </si>
  <si>
    <t>Lôžko pod obrubníky, krajníky alebo obruby z dlažobných kociek z betónu prostého tr. C 20/25</t>
  </si>
  <si>
    <t>1405681753</t>
  </si>
  <si>
    <t>919731123.S</t>
  </si>
  <si>
    <t>Zarovnanie styčnej plochy pozdĺž vybúranej časti komunikácie asfaltovej hr. nad 100 do 200 mm</t>
  </si>
  <si>
    <t>1237425522</t>
  </si>
  <si>
    <t>21</t>
  </si>
  <si>
    <t>936104212.S</t>
  </si>
  <si>
    <t>Osadenie odpadkového koša kotevnými skrutkami na pevný podklad</t>
  </si>
  <si>
    <t>-1977342850</t>
  </si>
  <si>
    <t>22</t>
  </si>
  <si>
    <t>553560003600.1</t>
  </si>
  <si>
    <t>Smetný kôš kovový, obložený drevom, objem 65 l</t>
  </si>
  <si>
    <t>-879889177</t>
  </si>
  <si>
    <t>23</t>
  </si>
  <si>
    <t>936124122.S</t>
  </si>
  <si>
    <t>Osadenie parkovej lavičky kotevnými skrutkami bez zabetónovania nôh na pevný podklad</t>
  </si>
  <si>
    <t>-1164877332</t>
  </si>
  <si>
    <t>24</t>
  </si>
  <si>
    <t>553560002100.1</t>
  </si>
  <si>
    <t>Lavička kovová s drevenou výplňou, dl. 1800 mm</t>
  </si>
  <si>
    <t>-1989614030</t>
  </si>
  <si>
    <t>25</t>
  </si>
  <si>
    <t>936174312.S</t>
  </si>
  <si>
    <t>Osadenie stojana na bicykle kotevnými skrutkami bez zabetónovania nôh na pevný podklad</t>
  </si>
  <si>
    <t>348547474</t>
  </si>
  <si>
    <t>26</t>
  </si>
  <si>
    <t>553560009100.1</t>
  </si>
  <si>
    <t>Stojan na bicykle, tryskaný beton - 3 stánia</t>
  </si>
  <si>
    <t>-2064137958</t>
  </si>
  <si>
    <t>27</t>
  </si>
  <si>
    <t>936941131.S</t>
  </si>
  <si>
    <t>Osadenie rinformačnej tabule</t>
  </si>
  <si>
    <t>1322350005</t>
  </si>
  <si>
    <t>28</t>
  </si>
  <si>
    <t>553560012300.1</t>
  </si>
  <si>
    <t>Informačná tabuľa rozm. -v/šir. 2000x1000 mm, kovové stlpy</t>
  </si>
  <si>
    <t>1550755445</t>
  </si>
  <si>
    <t>99</t>
  </si>
  <si>
    <t>Presun hmôt HSV</t>
  </si>
  <si>
    <t>29</t>
  </si>
  <si>
    <t>998222011.S</t>
  </si>
  <si>
    <t>Presun hmôt pre pozemné komunikácie s krytom z kameniva (8222, 8225) akejkoľvek dĺžky objektu</t>
  </si>
  <si>
    <t>t</t>
  </si>
  <si>
    <t>1377587688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</si>
</sst>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0341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15</v>
      </c>
      <c r="D85" s="5"/>
      <c r="E85" s="5"/>
      <c r="F85" s="5"/>
      <c r="G85" s="5"/>
      <c r="H85" s="5"/>
      <c r="I85" s="5"/>
      <c r="J85" s="5"/>
      <c r="K85" s="5"/>
      <c r="L85" s="64" t="str">
        <f>K6</f>
        <v>Spevnená plocha s príslušenstvom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>Olešná, parc. C- KN 271/4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66" t="str">
        <f>IF(AN8= "","",AN8)</f>
        <v>14. 2. 2022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Obec Olešená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67" t="str">
        <f>IF(E17="","",E17)</f>
        <v>ARST s.r.o., 023 57 Podvysoká 129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V94" s="99" t="s">
        <v>76</v>
      </c>
      <c r="BW94" s="99" t="s">
        <v>4</v>
      </c>
      <c r="BX94" s="99" t="s">
        <v>77</v>
      </c>
      <c r="CL94" s="99" t="s">
        <v>1</v>
      </c>
    </row>
    <row r="95" s="7" customFormat="1" ht="16.5" customHeight="1">
      <c r="A95" s="100" t="s">
        <v>78</v>
      </c>
      <c r="B95" s="101"/>
      <c r="C95" s="102"/>
      <c r="D95" s="103" t="s">
        <v>13</v>
      </c>
      <c r="E95" s="103"/>
      <c r="F95" s="103"/>
      <c r="G95" s="103"/>
      <c r="H95" s="103"/>
      <c r="I95" s="104"/>
      <c r="J95" s="103" t="s">
        <v>16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'0341 - Spevnená plocha s ...'!J28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79</v>
      </c>
      <c r="AR95" s="101"/>
      <c r="AS95" s="107">
        <v>0</v>
      </c>
      <c r="AT95" s="108">
        <f>ROUND(SUM(AV95:AW95),2)</f>
        <v>0</v>
      </c>
      <c r="AU95" s="109">
        <f>'0341 - Spevnená plocha s ...'!P119</f>
        <v>0</v>
      </c>
      <c r="AV95" s="108">
        <f>'0341 - Spevnená plocha s ...'!J31</f>
        <v>0</v>
      </c>
      <c r="AW95" s="108">
        <f>'0341 - Spevnená plocha s ...'!J32</f>
        <v>0</v>
      </c>
      <c r="AX95" s="108">
        <f>'0341 - Spevnená plocha s ...'!J33</f>
        <v>0</v>
      </c>
      <c r="AY95" s="108">
        <f>'0341 - Spevnená plocha s ...'!J34</f>
        <v>0</v>
      </c>
      <c r="AZ95" s="108">
        <f>'0341 - Spevnená plocha s ...'!F31</f>
        <v>0</v>
      </c>
      <c r="BA95" s="108">
        <f>'0341 - Spevnená plocha s ...'!F32</f>
        <v>0</v>
      </c>
      <c r="BB95" s="108">
        <f>'0341 - Spevnená plocha s ...'!F33</f>
        <v>0</v>
      </c>
      <c r="BC95" s="108">
        <f>'0341 - Spevnená plocha s ...'!F34</f>
        <v>0</v>
      </c>
      <c r="BD95" s="110">
        <f>'0341 - Spevnená plocha s ...'!F35</f>
        <v>0</v>
      </c>
      <c r="BE95" s="7"/>
      <c r="BT95" s="111" t="s">
        <v>80</v>
      </c>
      <c r="BU95" s="111" t="s">
        <v>81</v>
      </c>
      <c r="BV95" s="111" t="s">
        <v>76</v>
      </c>
      <c r="BW95" s="111" t="s">
        <v>4</v>
      </c>
      <c r="BX95" s="111" t="s">
        <v>77</v>
      </c>
      <c r="CL95" s="111" t="s">
        <v>1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341 - Spevnená plocha s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82</v>
      </c>
      <c r="L4" s="18"/>
      <c r="M4" s="112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34"/>
      <c r="B6" s="35"/>
      <c r="C6" s="34"/>
      <c r="D6" s="28" t="s">
        <v>15</v>
      </c>
      <c r="E6" s="34"/>
      <c r="F6" s="34"/>
      <c r="G6" s="34"/>
      <c r="H6" s="34"/>
      <c r="I6" s="34"/>
      <c r="J6" s="34"/>
      <c r="K6" s="34"/>
      <c r="L6" s="52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="2" customFormat="1" ht="16.5" customHeight="1">
      <c r="A7" s="34"/>
      <c r="B7" s="35"/>
      <c r="C7" s="34"/>
      <c r="D7" s="34"/>
      <c r="E7" s="64" t="s">
        <v>16</v>
      </c>
      <c r="F7" s="34"/>
      <c r="G7" s="34"/>
      <c r="H7" s="34"/>
      <c r="I7" s="34"/>
      <c r="J7" s="34"/>
      <c r="K7" s="34"/>
      <c r="L7" s="52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2" customHeight="1">
      <c r="A9" s="34"/>
      <c r="B9" s="35"/>
      <c r="C9" s="34"/>
      <c r="D9" s="28" t="s">
        <v>17</v>
      </c>
      <c r="E9" s="34"/>
      <c r="F9" s="23" t="s">
        <v>1</v>
      </c>
      <c r="G9" s="34"/>
      <c r="H9" s="34"/>
      <c r="I9" s="28" t="s">
        <v>18</v>
      </c>
      <c r="J9" s="23" t="s">
        <v>1</v>
      </c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19</v>
      </c>
      <c r="E10" s="34"/>
      <c r="F10" s="23" t="s">
        <v>20</v>
      </c>
      <c r="G10" s="34"/>
      <c r="H10" s="34"/>
      <c r="I10" s="28" t="s">
        <v>21</v>
      </c>
      <c r="J10" s="66" t="str">
        <f>'Rekapitulácia stavby'!AN8</f>
        <v>14. 2. 2022</v>
      </c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23</v>
      </c>
      <c r="E12" s="34"/>
      <c r="F12" s="34"/>
      <c r="G12" s="34"/>
      <c r="H12" s="34"/>
      <c r="I12" s="28" t="s">
        <v>24</v>
      </c>
      <c r="J12" s="23" t="s">
        <v>1</v>
      </c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8" customHeight="1">
      <c r="A13" s="34"/>
      <c r="B13" s="35"/>
      <c r="C13" s="34"/>
      <c r="D13" s="34"/>
      <c r="E13" s="23" t="s">
        <v>25</v>
      </c>
      <c r="F13" s="34"/>
      <c r="G13" s="34"/>
      <c r="H13" s="34"/>
      <c r="I13" s="28" t="s">
        <v>26</v>
      </c>
      <c r="J13" s="23" t="s">
        <v>1</v>
      </c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27</v>
      </c>
      <c r="E15" s="34"/>
      <c r="F15" s="34"/>
      <c r="G15" s="34"/>
      <c r="H15" s="34"/>
      <c r="I15" s="28" t="s">
        <v>24</v>
      </c>
      <c r="J15" s="29" t="str">
        <f>'Rekapitulácia stavby'!AN13</f>
        <v>Vyplň údaj</v>
      </c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8" customHeight="1">
      <c r="A16" s="34"/>
      <c r="B16" s="35"/>
      <c r="C16" s="34"/>
      <c r="D16" s="34"/>
      <c r="E16" s="29" t="str">
        <f>'Rekapitulácia stavby'!E14</f>
        <v>Vyplň údaj</v>
      </c>
      <c r="F16" s="23"/>
      <c r="G16" s="23"/>
      <c r="H16" s="23"/>
      <c r="I16" s="28" t="s">
        <v>26</v>
      </c>
      <c r="J16" s="29" t="str">
        <f>'Rekapitulácia stavby'!AN14</f>
        <v>Vyplň údaj</v>
      </c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29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30</v>
      </c>
      <c r="F19" s="34"/>
      <c r="G19" s="34"/>
      <c r="H19" s="34"/>
      <c r="I19" s="28" t="s">
        <v>26</v>
      </c>
      <c r="J19" s="23" t="s">
        <v>1</v>
      </c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32</v>
      </c>
      <c r="E21" s="34"/>
      <c r="F21" s="34"/>
      <c r="G21" s="34"/>
      <c r="H21" s="34"/>
      <c r="I21" s="28" t="s">
        <v>24</v>
      </c>
      <c r="J21" s="23" t="str">
        <f>IF('Rekapitulácia stavby'!AN19="","",'Rekapitulácia stavby'!AN19)</f>
        <v/>
      </c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3" t="str">
        <f>IF('Rekapitulácia stavby'!E20="","",'Rekapitulácia stavby'!E20)</f>
        <v xml:space="preserve"> </v>
      </c>
      <c r="F22" s="34"/>
      <c r="G22" s="34"/>
      <c r="H22" s="34"/>
      <c r="I22" s="28" t="s">
        <v>26</v>
      </c>
      <c r="J22" s="23" t="str">
        <f>IF('Rekapitulácia stavby'!AN20="","",'Rekapitulácia stavby'!AN20)</f>
        <v/>
      </c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34</v>
      </c>
      <c r="E24" s="34"/>
      <c r="F24" s="34"/>
      <c r="G24" s="34"/>
      <c r="H24" s="34"/>
      <c r="I24" s="34"/>
      <c r="J24" s="34"/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8" customFormat="1" ht="16.5" customHeight="1">
      <c r="A25" s="113"/>
      <c r="B25" s="114"/>
      <c r="C25" s="113"/>
      <c r="D25" s="113"/>
      <c r="E25" s="32" t="s">
        <v>1</v>
      </c>
      <c r="F25" s="32"/>
      <c r="G25" s="32"/>
      <c r="H25" s="32"/>
      <c r="I25" s="113"/>
      <c r="J25" s="113"/>
      <c r="K25" s="113"/>
      <c r="L25" s="115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87"/>
      <c r="E27" s="87"/>
      <c r="F27" s="87"/>
      <c r="G27" s="87"/>
      <c r="H27" s="87"/>
      <c r="I27" s="87"/>
      <c r="J27" s="87"/>
      <c r="K27" s="87"/>
      <c r="L27" s="52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25.44" customHeight="1">
      <c r="A28" s="34"/>
      <c r="B28" s="35"/>
      <c r="C28" s="34"/>
      <c r="D28" s="116" t="s">
        <v>35</v>
      </c>
      <c r="E28" s="34"/>
      <c r="F28" s="34"/>
      <c r="G28" s="34"/>
      <c r="H28" s="34"/>
      <c r="I28" s="34"/>
      <c r="J28" s="93">
        <f>ROUND(J119, 2)</f>
        <v>0</v>
      </c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7"/>
      <c r="E29" s="87"/>
      <c r="F29" s="87"/>
      <c r="G29" s="87"/>
      <c r="H29" s="87"/>
      <c r="I29" s="87"/>
      <c r="J29" s="87"/>
      <c r="K29" s="87"/>
      <c r="L29" s="117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</row>
    <row r="30" s="2" customFormat="1" ht="14.4" customHeight="1">
      <c r="A30" s="34"/>
      <c r="B30" s="35"/>
      <c r="C30" s="34"/>
      <c r="D30" s="34"/>
      <c r="E30" s="34"/>
      <c r="F30" s="39" t="s">
        <v>37</v>
      </c>
      <c r="G30" s="34"/>
      <c r="H30" s="34"/>
      <c r="I30" s="39" t="s">
        <v>36</v>
      </c>
      <c r="J30" s="39" t="s">
        <v>38</v>
      </c>
      <c r="K30" s="34"/>
      <c r="L30" s="117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</row>
    <row r="31" s="2" customFormat="1" ht="14.4" customHeight="1">
      <c r="A31" s="34"/>
      <c r="B31" s="35"/>
      <c r="C31" s="34"/>
      <c r="D31" s="119" t="s">
        <v>39</v>
      </c>
      <c r="E31" s="41" t="s">
        <v>40</v>
      </c>
      <c r="F31" s="120">
        <f>ROUND((SUM(BE119:BE155)),  2)</f>
        <v>0</v>
      </c>
      <c r="G31" s="118"/>
      <c r="H31" s="118"/>
      <c r="I31" s="121">
        <v>0.20000000000000001</v>
      </c>
      <c r="J31" s="120">
        <f>ROUND(((SUM(BE119:BE155))*I31),  2)</f>
        <v>0</v>
      </c>
      <c r="K31" s="34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41" t="s">
        <v>41</v>
      </c>
      <c r="F32" s="120">
        <f>ROUND((SUM(BF119:BF155)),  2)</f>
        <v>0</v>
      </c>
      <c r="G32" s="118"/>
      <c r="H32" s="118"/>
      <c r="I32" s="121">
        <v>0.20000000000000001</v>
      </c>
      <c r="J32" s="120">
        <f>ROUND(((SUM(BF119:BF155))*I32),  2)</f>
        <v>0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42</v>
      </c>
      <c r="F33" s="122">
        <f>ROUND((SUM(BG119:BG155)),  2)</f>
        <v>0</v>
      </c>
      <c r="G33" s="34"/>
      <c r="H33" s="34"/>
      <c r="I33" s="123">
        <v>0.20000000000000001</v>
      </c>
      <c r="J33" s="122">
        <f>0</f>
        <v>0</v>
      </c>
      <c r="K33" s="34"/>
      <c r="L33" s="117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</row>
    <row r="34" hidden="1" s="2" customFormat="1" ht="14.4" customHeight="1">
      <c r="A34" s="34"/>
      <c r="B34" s="35"/>
      <c r="C34" s="34"/>
      <c r="D34" s="34"/>
      <c r="E34" s="28" t="s">
        <v>43</v>
      </c>
      <c r="F34" s="122">
        <f>ROUND((SUM(BH119:BH155)),  2)</f>
        <v>0</v>
      </c>
      <c r="G34" s="34"/>
      <c r="H34" s="34"/>
      <c r="I34" s="123">
        <v>0.20000000000000001</v>
      </c>
      <c r="J34" s="122">
        <f>0</f>
        <v>0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41" t="s">
        <v>44</v>
      </c>
      <c r="F35" s="120">
        <f>ROUND((SUM(BI119:BI155)),  2)</f>
        <v>0</v>
      </c>
      <c r="G35" s="118"/>
      <c r="H35" s="118"/>
      <c r="I35" s="121">
        <v>0</v>
      </c>
      <c r="J35" s="120">
        <f>0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25.44" customHeight="1">
      <c r="A37" s="34"/>
      <c r="B37" s="35"/>
      <c r="C37" s="124"/>
      <c r="D37" s="125" t="s">
        <v>45</v>
      </c>
      <c r="E37" s="78"/>
      <c r="F37" s="78"/>
      <c r="G37" s="126" t="s">
        <v>46</v>
      </c>
      <c r="H37" s="127" t="s">
        <v>47</v>
      </c>
      <c r="I37" s="78"/>
      <c r="J37" s="128">
        <f>SUM(J28:J35)</f>
        <v>0</v>
      </c>
      <c r="K37" s="129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5" t="s">
        <v>50</v>
      </c>
      <c r="E61" s="37"/>
      <c r="F61" s="130" t="s">
        <v>51</v>
      </c>
      <c r="G61" s="55" t="s">
        <v>50</v>
      </c>
      <c r="H61" s="37"/>
      <c r="I61" s="37"/>
      <c r="J61" s="131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5" t="s">
        <v>50</v>
      </c>
      <c r="E76" s="37"/>
      <c r="F76" s="130" t="s">
        <v>51</v>
      </c>
      <c r="G76" s="55" t="s">
        <v>50</v>
      </c>
      <c r="H76" s="37"/>
      <c r="I76" s="37"/>
      <c r="J76" s="131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83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64" t="str">
        <f>E7</f>
        <v>Spevnená plocha s príslušenstvom</v>
      </c>
      <c r="F85" s="34"/>
      <c r="G85" s="34"/>
      <c r="H85" s="34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2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2" customHeight="1">
      <c r="A87" s="34"/>
      <c r="B87" s="35"/>
      <c r="C87" s="28" t="s">
        <v>19</v>
      </c>
      <c r="D87" s="34"/>
      <c r="E87" s="34"/>
      <c r="F87" s="23" t="str">
        <f>F10</f>
        <v>Olešná, parc. C- KN 271/4</v>
      </c>
      <c r="G87" s="34"/>
      <c r="H87" s="34"/>
      <c r="I87" s="28" t="s">
        <v>21</v>
      </c>
      <c r="J87" s="66" t="str">
        <f>IF(J10="","",J10)</f>
        <v>14. 2. 2022</v>
      </c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25.65" customHeight="1">
      <c r="A89" s="34"/>
      <c r="B89" s="35"/>
      <c r="C89" s="28" t="s">
        <v>23</v>
      </c>
      <c r="D89" s="34"/>
      <c r="E89" s="34"/>
      <c r="F89" s="23" t="str">
        <f>E13</f>
        <v>Obec Olešená</v>
      </c>
      <c r="G89" s="34"/>
      <c r="H89" s="34"/>
      <c r="I89" s="28" t="s">
        <v>29</v>
      </c>
      <c r="J89" s="32" t="str">
        <f>E19</f>
        <v>ARST s.r.o., 023 57 Podvysoká 129</v>
      </c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5.15" customHeight="1">
      <c r="A90" s="34"/>
      <c r="B90" s="35"/>
      <c r="C90" s="28" t="s">
        <v>27</v>
      </c>
      <c r="D90" s="34"/>
      <c r="E90" s="34"/>
      <c r="F90" s="23" t="str">
        <f>IF(E16="","",E16)</f>
        <v>Vyplň údaj</v>
      </c>
      <c r="G90" s="34"/>
      <c r="H90" s="34"/>
      <c r="I90" s="28" t="s">
        <v>32</v>
      </c>
      <c r="J90" s="32" t="str">
        <f>E22</f>
        <v xml:space="preserve"> </v>
      </c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29.28" customHeight="1">
      <c r="A92" s="34"/>
      <c r="B92" s="35"/>
      <c r="C92" s="132" t="s">
        <v>84</v>
      </c>
      <c r="D92" s="124"/>
      <c r="E92" s="124"/>
      <c r="F92" s="124"/>
      <c r="G92" s="124"/>
      <c r="H92" s="124"/>
      <c r="I92" s="124"/>
      <c r="J92" s="133" t="s">
        <v>85</v>
      </c>
      <c r="K92" s="12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2.8" customHeight="1">
      <c r="A94" s="34"/>
      <c r="B94" s="35"/>
      <c r="C94" s="134" t="s">
        <v>86</v>
      </c>
      <c r="D94" s="34"/>
      <c r="E94" s="34"/>
      <c r="F94" s="34"/>
      <c r="G94" s="34"/>
      <c r="H94" s="34"/>
      <c r="I94" s="34"/>
      <c r="J94" s="93">
        <f>J119</f>
        <v>0</v>
      </c>
      <c r="K94" s="34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87</v>
      </c>
    </row>
    <row r="95" s="9" customFormat="1" ht="24.96" customHeight="1">
      <c r="A95" s="9"/>
      <c r="B95" s="135"/>
      <c r="C95" s="9"/>
      <c r="D95" s="136" t="s">
        <v>88</v>
      </c>
      <c r="E95" s="137"/>
      <c r="F95" s="137"/>
      <c r="G95" s="137"/>
      <c r="H95" s="137"/>
      <c r="I95" s="137"/>
      <c r="J95" s="138">
        <f>J120</f>
        <v>0</v>
      </c>
      <c r="K95" s="9"/>
      <c r="L95" s="13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9"/>
      <c r="C96" s="10"/>
      <c r="D96" s="140" t="s">
        <v>89</v>
      </c>
      <c r="E96" s="141"/>
      <c r="F96" s="141"/>
      <c r="G96" s="141"/>
      <c r="H96" s="141"/>
      <c r="I96" s="141"/>
      <c r="J96" s="142">
        <f>J121</f>
        <v>0</v>
      </c>
      <c r="K96" s="10"/>
      <c r="L96" s="13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9"/>
      <c r="C97" s="10"/>
      <c r="D97" s="140" t="s">
        <v>90</v>
      </c>
      <c r="E97" s="141"/>
      <c r="F97" s="141"/>
      <c r="G97" s="141"/>
      <c r="H97" s="141"/>
      <c r="I97" s="141"/>
      <c r="J97" s="142">
        <f>J129</f>
        <v>0</v>
      </c>
      <c r="K97" s="10"/>
      <c r="L97" s="13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9"/>
      <c r="C98" s="10"/>
      <c r="D98" s="140" t="s">
        <v>91</v>
      </c>
      <c r="E98" s="141"/>
      <c r="F98" s="141"/>
      <c r="G98" s="141"/>
      <c r="H98" s="141"/>
      <c r="I98" s="141"/>
      <c r="J98" s="142">
        <f>J131</f>
        <v>0</v>
      </c>
      <c r="K98" s="10"/>
      <c r="L98" s="13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9"/>
      <c r="C99" s="10"/>
      <c r="D99" s="140" t="s">
        <v>92</v>
      </c>
      <c r="E99" s="141"/>
      <c r="F99" s="141"/>
      <c r="G99" s="141"/>
      <c r="H99" s="141"/>
      <c r="I99" s="141"/>
      <c r="J99" s="142">
        <f>J137</f>
        <v>0</v>
      </c>
      <c r="K99" s="10"/>
      <c r="L99" s="13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39"/>
      <c r="C100" s="10"/>
      <c r="D100" s="140" t="s">
        <v>93</v>
      </c>
      <c r="E100" s="141"/>
      <c r="F100" s="141"/>
      <c r="G100" s="141"/>
      <c r="H100" s="141"/>
      <c r="I100" s="141"/>
      <c r="J100" s="142">
        <f>J139</f>
        <v>0</v>
      </c>
      <c r="K100" s="10"/>
      <c r="L100" s="13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39"/>
      <c r="C101" s="10"/>
      <c r="D101" s="140" t="s">
        <v>94</v>
      </c>
      <c r="E101" s="141"/>
      <c r="F101" s="141"/>
      <c r="G101" s="141"/>
      <c r="H101" s="141"/>
      <c r="I101" s="141"/>
      <c r="J101" s="142">
        <f>J154</f>
        <v>0</v>
      </c>
      <c r="K101" s="10"/>
      <c r="L101" s="13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2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57"/>
      <c r="C103" s="58"/>
      <c r="D103" s="58"/>
      <c r="E103" s="58"/>
      <c r="F103" s="58"/>
      <c r="G103" s="58"/>
      <c r="H103" s="58"/>
      <c r="I103" s="58"/>
      <c r="J103" s="58"/>
      <c r="K103" s="58"/>
      <c r="L103" s="52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2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95</v>
      </c>
      <c r="D108" s="34"/>
      <c r="E108" s="34"/>
      <c r="F108" s="34"/>
      <c r="G108" s="34"/>
      <c r="H108" s="34"/>
      <c r="I108" s="34"/>
      <c r="J108" s="34"/>
      <c r="K108" s="34"/>
      <c r="L108" s="52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2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2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4" t="str">
        <f>E7</f>
        <v>Spevnená plocha s príslušenstvom</v>
      </c>
      <c r="F111" s="34"/>
      <c r="G111" s="34"/>
      <c r="H111" s="34"/>
      <c r="I111" s="34"/>
      <c r="J111" s="34"/>
      <c r="K111" s="34"/>
      <c r="L111" s="52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2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F10</f>
        <v>Olešná, parc. C- KN 271/4</v>
      </c>
      <c r="G113" s="34"/>
      <c r="H113" s="34"/>
      <c r="I113" s="28" t="s">
        <v>21</v>
      </c>
      <c r="J113" s="66" t="str">
        <f>IF(J10="","",J10)</f>
        <v>14. 2. 2022</v>
      </c>
      <c r="K113" s="34"/>
      <c r="L113" s="52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5.65" customHeight="1">
      <c r="A115" s="34"/>
      <c r="B115" s="35"/>
      <c r="C115" s="28" t="s">
        <v>23</v>
      </c>
      <c r="D115" s="34"/>
      <c r="E115" s="34"/>
      <c r="F115" s="23" t="str">
        <f>E13</f>
        <v>Obec Olešená</v>
      </c>
      <c r="G115" s="34"/>
      <c r="H115" s="34"/>
      <c r="I115" s="28" t="s">
        <v>29</v>
      </c>
      <c r="J115" s="32" t="str">
        <f>E19</f>
        <v>ARST s.r.o., 023 57 Podvysoká 129</v>
      </c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IF(E16="","",E16)</f>
        <v>Vyplň údaj</v>
      </c>
      <c r="G116" s="34"/>
      <c r="H116" s="34"/>
      <c r="I116" s="28" t="s">
        <v>32</v>
      </c>
      <c r="J116" s="32" t="str">
        <f>E22</f>
        <v xml:space="preserve"> </v>
      </c>
      <c r="K116" s="34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43"/>
      <c r="B118" s="144"/>
      <c r="C118" s="145" t="s">
        <v>96</v>
      </c>
      <c r="D118" s="146" t="s">
        <v>60</v>
      </c>
      <c r="E118" s="146" t="s">
        <v>56</v>
      </c>
      <c r="F118" s="146" t="s">
        <v>57</v>
      </c>
      <c r="G118" s="146" t="s">
        <v>97</v>
      </c>
      <c r="H118" s="146" t="s">
        <v>98</v>
      </c>
      <c r="I118" s="146" t="s">
        <v>99</v>
      </c>
      <c r="J118" s="147" t="s">
        <v>85</v>
      </c>
      <c r="K118" s="148" t="s">
        <v>100</v>
      </c>
      <c r="L118" s="149"/>
      <c r="M118" s="83" t="s">
        <v>1</v>
      </c>
      <c r="N118" s="84" t="s">
        <v>39</v>
      </c>
      <c r="O118" s="84" t="s">
        <v>101</v>
      </c>
      <c r="P118" s="84" t="s">
        <v>102</v>
      </c>
      <c r="Q118" s="84" t="s">
        <v>103</v>
      </c>
      <c r="R118" s="84" t="s">
        <v>104</v>
      </c>
      <c r="S118" s="84" t="s">
        <v>105</v>
      </c>
      <c r="T118" s="85" t="s">
        <v>106</v>
      </c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</row>
    <row r="119" s="2" customFormat="1" ht="22.8" customHeight="1">
      <c r="A119" s="34"/>
      <c r="B119" s="35"/>
      <c r="C119" s="90" t="s">
        <v>86</v>
      </c>
      <c r="D119" s="34"/>
      <c r="E119" s="34"/>
      <c r="F119" s="34"/>
      <c r="G119" s="34"/>
      <c r="H119" s="34"/>
      <c r="I119" s="34"/>
      <c r="J119" s="150">
        <f>BK119</f>
        <v>0</v>
      </c>
      <c r="K119" s="34"/>
      <c r="L119" s="35"/>
      <c r="M119" s="86"/>
      <c r="N119" s="70"/>
      <c r="O119" s="87"/>
      <c r="P119" s="151">
        <f>P120</f>
        <v>0</v>
      </c>
      <c r="Q119" s="87"/>
      <c r="R119" s="151">
        <f>R120</f>
        <v>319.62267219999995</v>
      </c>
      <c r="S119" s="87"/>
      <c r="T119" s="152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87</v>
      </c>
      <c r="BK119" s="153">
        <f>BK120</f>
        <v>0</v>
      </c>
    </row>
    <row r="120" s="12" customFormat="1" ht="25.92" customHeight="1">
      <c r="A120" s="12"/>
      <c r="B120" s="154"/>
      <c r="C120" s="12"/>
      <c r="D120" s="155" t="s">
        <v>74</v>
      </c>
      <c r="E120" s="156" t="s">
        <v>107</v>
      </c>
      <c r="F120" s="156" t="s">
        <v>108</v>
      </c>
      <c r="G120" s="12"/>
      <c r="H120" s="12"/>
      <c r="I120" s="157"/>
      <c r="J120" s="158">
        <f>BK120</f>
        <v>0</v>
      </c>
      <c r="K120" s="12"/>
      <c r="L120" s="154"/>
      <c r="M120" s="159"/>
      <c r="N120" s="160"/>
      <c r="O120" s="160"/>
      <c r="P120" s="161">
        <f>P121+P129+P131+P137+P139+P154</f>
        <v>0</v>
      </c>
      <c r="Q120" s="160"/>
      <c r="R120" s="161">
        <f>R121+R129+R131+R137+R139+R154</f>
        <v>319.62267219999995</v>
      </c>
      <c r="S120" s="160"/>
      <c r="T120" s="162">
        <f>T121+T129+T131+T137+T139+T154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5" t="s">
        <v>80</v>
      </c>
      <c r="AT120" s="163" t="s">
        <v>74</v>
      </c>
      <c r="AU120" s="163" t="s">
        <v>75</v>
      </c>
      <c r="AY120" s="155" t="s">
        <v>109</v>
      </c>
      <c r="BK120" s="164">
        <f>BK121+BK129+BK131+BK137+BK139+BK154</f>
        <v>0</v>
      </c>
    </row>
    <row r="121" s="12" customFormat="1" ht="22.8" customHeight="1">
      <c r="A121" s="12"/>
      <c r="B121" s="154"/>
      <c r="C121" s="12"/>
      <c r="D121" s="155" t="s">
        <v>74</v>
      </c>
      <c r="E121" s="165" t="s">
        <v>80</v>
      </c>
      <c r="F121" s="165" t="s">
        <v>110</v>
      </c>
      <c r="G121" s="12"/>
      <c r="H121" s="12"/>
      <c r="I121" s="157"/>
      <c r="J121" s="166">
        <f>BK121</f>
        <v>0</v>
      </c>
      <c r="K121" s="12"/>
      <c r="L121" s="154"/>
      <c r="M121" s="159"/>
      <c r="N121" s="160"/>
      <c r="O121" s="160"/>
      <c r="P121" s="161">
        <f>SUM(P122:P128)</f>
        <v>0</v>
      </c>
      <c r="Q121" s="160"/>
      <c r="R121" s="161">
        <f>SUM(R122:R128)</f>
        <v>0</v>
      </c>
      <c r="S121" s="160"/>
      <c r="T121" s="162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5" t="s">
        <v>80</v>
      </c>
      <c r="AT121" s="163" t="s">
        <v>74</v>
      </c>
      <c r="AU121" s="163" t="s">
        <v>80</v>
      </c>
      <c r="AY121" s="155" t="s">
        <v>109</v>
      </c>
      <c r="BK121" s="164">
        <f>SUM(BK122:BK128)</f>
        <v>0</v>
      </c>
    </row>
    <row r="122" s="2" customFormat="1" ht="24.15" customHeight="1">
      <c r="A122" s="34"/>
      <c r="B122" s="167"/>
      <c r="C122" s="168" t="s">
        <v>80</v>
      </c>
      <c r="D122" s="168" t="s">
        <v>111</v>
      </c>
      <c r="E122" s="169" t="s">
        <v>112</v>
      </c>
      <c r="F122" s="170" t="s">
        <v>113</v>
      </c>
      <c r="G122" s="171" t="s">
        <v>114</v>
      </c>
      <c r="H122" s="172">
        <v>69.599999999999994</v>
      </c>
      <c r="I122" s="173"/>
      <c r="J122" s="174">
        <f>ROUND(I122*H122,2)</f>
        <v>0</v>
      </c>
      <c r="K122" s="175"/>
      <c r="L122" s="35"/>
      <c r="M122" s="176" t="s">
        <v>1</v>
      </c>
      <c r="N122" s="177" t="s">
        <v>41</v>
      </c>
      <c r="O122" s="74"/>
      <c r="P122" s="178">
        <f>O122*H122</f>
        <v>0</v>
      </c>
      <c r="Q122" s="178">
        <v>0</v>
      </c>
      <c r="R122" s="178">
        <f>Q122*H122</f>
        <v>0</v>
      </c>
      <c r="S122" s="178">
        <v>0</v>
      </c>
      <c r="T122" s="179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0" t="s">
        <v>115</v>
      </c>
      <c r="AT122" s="180" t="s">
        <v>111</v>
      </c>
      <c r="AU122" s="180" t="s">
        <v>116</v>
      </c>
      <c r="AY122" s="15" t="s">
        <v>109</v>
      </c>
      <c r="BE122" s="181">
        <f>IF(N122="základná",J122,0)</f>
        <v>0</v>
      </c>
      <c r="BF122" s="181">
        <f>IF(N122="znížená",J122,0)</f>
        <v>0</v>
      </c>
      <c r="BG122" s="181">
        <f>IF(N122="zákl. prenesená",J122,0)</f>
        <v>0</v>
      </c>
      <c r="BH122" s="181">
        <f>IF(N122="zníž. prenesená",J122,0)</f>
        <v>0</v>
      </c>
      <c r="BI122" s="181">
        <f>IF(N122="nulová",J122,0)</f>
        <v>0</v>
      </c>
      <c r="BJ122" s="15" t="s">
        <v>116</v>
      </c>
      <c r="BK122" s="181">
        <f>ROUND(I122*H122,2)</f>
        <v>0</v>
      </c>
      <c r="BL122" s="15" t="s">
        <v>115</v>
      </c>
      <c r="BM122" s="180" t="s">
        <v>117</v>
      </c>
    </row>
    <row r="123" s="2" customFormat="1" ht="24.15" customHeight="1">
      <c r="A123" s="34"/>
      <c r="B123" s="167"/>
      <c r="C123" s="168" t="s">
        <v>116</v>
      </c>
      <c r="D123" s="168" t="s">
        <v>111</v>
      </c>
      <c r="E123" s="169" t="s">
        <v>118</v>
      </c>
      <c r="F123" s="170" t="s">
        <v>119</v>
      </c>
      <c r="G123" s="171" t="s">
        <v>114</v>
      </c>
      <c r="H123" s="172">
        <v>8.4000000000000004</v>
      </c>
      <c r="I123" s="173"/>
      <c r="J123" s="174">
        <f>ROUND(I123*H123,2)</f>
        <v>0</v>
      </c>
      <c r="K123" s="175"/>
      <c r="L123" s="35"/>
      <c r="M123" s="176" t="s">
        <v>1</v>
      </c>
      <c r="N123" s="177" t="s">
        <v>41</v>
      </c>
      <c r="O123" s="74"/>
      <c r="P123" s="178">
        <f>O123*H123</f>
        <v>0</v>
      </c>
      <c r="Q123" s="178">
        <v>0</v>
      </c>
      <c r="R123" s="178">
        <f>Q123*H123</f>
        <v>0</v>
      </c>
      <c r="S123" s="178">
        <v>0</v>
      </c>
      <c r="T123" s="179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0" t="s">
        <v>115</v>
      </c>
      <c r="AT123" s="180" t="s">
        <v>111</v>
      </c>
      <c r="AU123" s="180" t="s">
        <v>116</v>
      </c>
      <c r="AY123" s="15" t="s">
        <v>109</v>
      </c>
      <c r="BE123" s="181">
        <f>IF(N123="základná",J123,0)</f>
        <v>0</v>
      </c>
      <c r="BF123" s="181">
        <f>IF(N123="znížená",J123,0)</f>
        <v>0</v>
      </c>
      <c r="BG123" s="181">
        <f>IF(N123="zákl. prenesená",J123,0)</f>
        <v>0</v>
      </c>
      <c r="BH123" s="181">
        <f>IF(N123="zníž. prenesená",J123,0)</f>
        <v>0</v>
      </c>
      <c r="BI123" s="181">
        <f>IF(N123="nulová",J123,0)</f>
        <v>0</v>
      </c>
      <c r="BJ123" s="15" t="s">
        <v>116</v>
      </c>
      <c r="BK123" s="181">
        <f>ROUND(I123*H123,2)</f>
        <v>0</v>
      </c>
      <c r="BL123" s="15" t="s">
        <v>115</v>
      </c>
      <c r="BM123" s="180" t="s">
        <v>120</v>
      </c>
    </row>
    <row r="124" s="2" customFormat="1" ht="24.15" customHeight="1">
      <c r="A124" s="34"/>
      <c r="B124" s="167"/>
      <c r="C124" s="168" t="s">
        <v>121</v>
      </c>
      <c r="D124" s="168" t="s">
        <v>111</v>
      </c>
      <c r="E124" s="169" t="s">
        <v>122</v>
      </c>
      <c r="F124" s="170" t="s">
        <v>123</v>
      </c>
      <c r="G124" s="171" t="s">
        <v>114</v>
      </c>
      <c r="H124" s="172">
        <v>1.5</v>
      </c>
      <c r="I124" s="173"/>
      <c r="J124" s="174">
        <f>ROUND(I124*H124,2)</f>
        <v>0</v>
      </c>
      <c r="K124" s="175"/>
      <c r="L124" s="35"/>
      <c r="M124" s="176" t="s">
        <v>1</v>
      </c>
      <c r="N124" s="177" t="s">
        <v>41</v>
      </c>
      <c r="O124" s="74"/>
      <c r="P124" s="178">
        <f>O124*H124</f>
        <v>0</v>
      </c>
      <c r="Q124" s="178">
        <v>0</v>
      </c>
      <c r="R124" s="178">
        <f>Q124*H124</f>
        <v>0</v>
      </c>
      <c r="S124" s="178">
        <v>0</v>
      </c>
      <c r="T124" s="179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0" t="s">
        <v>115</v>
      </c>
      <c r="AT124" s="180" t="s">
        <v>111</v>
      </c>
      <c r="AU124" s="180" t="s">
        <v>116</v>
      </c>
      <c r="AY124" s="15" t="s">
        <v>109</v>
      </c>
      <c r="BE124" s="181">
        <f>IF(N124="základná",J124,0)</f>
        <v>0</v>
      </c>
      <c r="BF124" s="181">
        <f>IF(N124="znížená",J124,0)</f>
        <v>0</v>
      </c>
      <c r="BG124" s="181">
        <f>IF(N124="zákl. prenesená",J124,0)</f>
        <v>0</v>
      </c>
      <c r="BH124" s="181">
        <f>IF(N124="zníž. prenesená",J124,0)</f>
        <v>0</v>
      </c>
      <c r="BI124" s="181">
        <f>IF(N124="nulová",J124,0)</f>
        <v>0</v>
      </c>
      <c r="BJ124" s="15" t="s">
        <v>116</v>
      </c>
      <c r="BK124" s="181">
        <f>ROUND(I124*H124,2)</f>
        <v>0</v>
      </c>
      <c r="BL124" s="15" t="s">
        <v>115</v>
      </c>
      <c r="BM124" s="180" t="s">
        <v>124</v>
      </c>
    </row>
    <row r="125" s="2" customFormat="1" ht="33" customHeight="1">
      <c r="A125" s="34"/>
      <c r="B125" s="167"/>
      <c r="C125" s="168" t="s">
        <v>115</v>
      </c>
      <c r="D125" s="168" t="s">
        <v>111</v>
      </c>
      <c r="E125" s="169" t="s">
        <v>125</v>
      </c>
      <c r="F125" s="170" t="s">
        <v>126</v>
      </c>
      <c r="G125" s="171" t="s">
        <v>114</v>
      </c>
      <c r="H125" s="172">
        <v>78</v>
      </c>
      <c r="I125" s="173"/>
      <c r="J125" s="174">
        <f>ROUND(I125*H125,2)</f>
        <v>0</v>
      </c>
      <c r="K125" s="175"/>
      <c r="L125" s="35"/>
      <c r="M125" s="176" t="s">
        <v>1</v>
      </c>
      <c r="N125" s="177" t="s">
        <v>41</v>
      </c>
      <c r="O125" s="74"/>
      <c r="P125" s="178">
        <f>O125*H125</f>
        <v>0</v>
      </c>
      <c r="Q125" s="178">
        <v>0</v>
      </c>
      <c r="R125" s="178">
        <f>Q125*H125</f>
        <v>0</v>
      </c>
      <c r="S125" s="178">
        <v>0</v>
      </c>
      <c r="T125" s="179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0" t="s">
        <v>115</v>
      </c>
      <c r="AT125" s="180" t="s">
        <v>111</v>
      </c>
      <c r="AU125" s="180" t="s">
        <v>116</v>
      </c>
      <c r="AY125" s="15" t="s">
        <v>109</v>
      </c>
      <c r="BE125" s="181">
        <f>IF(N125="základná",J125,0)</f>
        <v>0</v>
      </c>
      <c r="BF125" s="181">
        <f>IF(N125="znížená",J125,0)</f>
        <v>0</v>
      </c>
      <c r="BG125" s="181">
        <f>IF(N125="zákl. prenesená",J125,0)</f>
        <v>0</v>
      </c>
      <c r="BH125" s="181">
        <f>IF(N125="zníž. prenesená",J125,0)</f>
        <v>0</v>
      </c>
      <c r="BI125" s="181">
        <f>IF(N125="nulová",J125,0)</f>
        <v>0</v>
      </c>
      <c r="BJ125" s="15" t="s">
        <v>116</v>
      </c>
      <c r="BK125" s="181">
        <f>ROUND(I125*H125,2)</f>
        <v>0</v>
      </c>
      <c r="BL125" s="15" t="s">
        <v>115</v>
      </c>
      <c r="BM125" s="180" t="s">
        <v>127</v>
      </c>
    </row>
    <row r="126" s="2" customFormat="1" ht="16.5" customHeight="1">
      <c r="A126" s="34"/>
      <c r="B126" s="167"/>
      <c r="C126" s="168" t="s">
        <v>128</v>
      </c>
      <c r="D126" s="168" t="s">
        <v>111</v>
      </c>
      <c r="E126" s="169" t="s">
        <v>129</v>
      </c>
      <c r="F126" s="170" t="s">
        <v>130</v>
      </c>
      <c r="G126" s="171" t="s">
        <v>114</v>
      </c>
      <c r="H126" s="172">
        <v>78</v>
      </c>
      <c r="I126" s="173"/>
      <c r="J126" s="174">
        <f>ROUND(I126*H126,2)</f>
        <v>0</v>
      </c>
      <c r="K126" s="175"/>
      <c r="L126" s="35"/>
      <c r="M126" s="176" t="s">
        <v>1</v>
      </c>
      <c r="N126" s="177" t="s">
        <v>41</v>
      </c>
      <c r="O126" s="74"/>
      <c r="P126" s="178">
        <f>O126*H126</f>
        <v>0</v>
      </c>
      <c r="Q126" s="178">
        <v>0</v>
      </c>
      <c r="R126" s="178">
        <f>Q126*H126</f>
        <v>0</v>
      </c>
      <c r="S126" s="178">
        <v>0</v>
      </c>
      <c r="T126" s="179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0" t="s">
        <v>115</v>
      </c>
      <c r="AT126" s="180" t="s">
        <v>111</v>
      </c>
      <c r="AU126" s="180" t="s">
        <v>116</v>
      </c>
      <c r="AY126" s="15" t="s">
        <v>109</v>
      </c>
      <c r="BE126" s="181">
        <f>IF(N126="základná",J126,0)</f>
        <v>0</v>
      </c>
      <c r="BF126" s="181">
        <f>IF(N126="znížená",J126,0)</f>
        <v>0</v>
      </c>
      <c r="BG126" s="181">
        <f>IF(N126="zákl. prenesená",J126,0)</f>
        <v>0</v>
      </c>
      <c r="BH126" s="181">
        <f>IF(N126="zníž. prenesená",J126,0)</f>
        <v>0</v>
      </c>
      <c r="BI126" s="181">
        <f>IF(N126="nulová",J126,0)</f>
        <v>0</v>
      </c>
      <c r="BJ126" s="15" t="s">
        <v>116</v>
      </c>
      <c r="BK126" s="181">
        <f>ROUND(I126*H126,2)</f>
        <v>0</v>
      </c>
      <c r="BL126" s="15" t="s">
        <v>115</v>
      </c>
      <c r="BM126" s="180" t="s">
        <v>131</v>
      </c>
    </row>
    <row r="127" s="2" customFormat="1" ht="21.75" customHeight="1">
      <c r="A127" s="34"/>
      <c r="B127" s="167"/>
      <c r="C127" s="168" t="s">
        <v>132</v>
      </c>
      <c r="D127" s="168" t="s">
        <v>111</v>
      </c>
      <c r="E127" s="169" t="s">
        <v>133</v>
      </c>
      <c r="F127" s="170" t="s">
        <v>134</v>
      </c>
      <c r="G127" s="171" t="s">
        <v>135</v>
      </c>
      <c r="H127" s="172">
        <v>260</v>
      </c>
      <c r="I127" s="173"/>
      <c r="J127" s="174">
        <f>ROUND(I127*H127,2)</f>
        <v>0</v>
      </c>
      <c r="K127" s="175"/>
      <c r="L127" s="35"/>
      <c r="M127" s="176" t="s">
        <v>1</v>
      </c>
      <c r="N127" s="177" t="s">
        <v>41</v>
      </c>
      <c r="O127" s="74"/>
      <c r="P127" s="178">
        <f>O127*H127</f>
        <v>0</v>
      </c>
      <c r="Q127" s="178">
        <v>0</v>
      </c>
      <c r="R127" s="178">
        <f>Q127*H127</f>
        <v>0</v>
      </c>
      <c r="S127" s="178">
        <v>0</v>
      </c>
      <c r="T127" s="179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0" t="s">
        <v>115</v>
      </c>
      <c r="AT127" s="180" t="s">
        <v>111</v>
      </c>
      <c r="AU127" s="180" t="s">
        <v>116</v>
      </c>
      <c r="AY127" s="15" t="s">
        <v>109</v>
      </c>
      <c r="BE127" s="181">
        <f>IF(N127="základná",J127,0)</f>
        <v>0</v>
      </c>
      <c r="BF127" s="181">
        <f>IF(N127="znížená",J127,0)</f>
        <v>0</v>
      </c>
      <c r="BG127" s="181">
        <f>IF(N127="zákl. prenesená",J127,0)</f>
        <v>0</v>
      </c>
      <c r="BH127" s="181">
        <f>IF(N127="zníž. prenesená",J127,0)</f>
        <v>0</v>
      </c>
      <c r="BI127" s="181">
        <f>IF(N127="nulová",J127,0)</f>
        <v>0</v>
      </c>
      <c r="BJ127" s="15" t="s">
        <v>116</v>
      </c>
      <c r="BK127" s="181">
        <f>ROUND(I127*H127,2)</f>
        <v>0</v>
      </c>
      <c r="BL127" s="15" t="s">
        <v>115</v>
      </c>
      <c r="BM127" s="180" t="s">
        <v>136</v>
      </c>
    </row>
    <row r="128" s="2" customFormat="1" ht="24.15" customHeight="1">
      <c r="A128" s="34"/>
      <c r="B128" s="167"/>
      <c r="C128" s="168" t="s">
        <v>137</v>
      </c>
      <c r="D128" s="168" t="s">
        <v>111</v>
      </c>
      <c r="E128" s="169" t="s">
        <v>138</v>
      </c>
      <c r="F128" s="170" t="s">
        <v>139</v>
      </c>
      <c r="G128" s="171" t="s">
        <v>135</v>
      </c>
      <c r="H128" s="172">
        <v>225</v>
      </c>
      <c r="I128" s="173"/>
      <c r="J128" s="174">
        <f>ROUND(I128*H128,2)</f>
        <v>0</v>
      </c>
      <c r="K128" s="175"/>
      <c r="L128" s="35"/>
      <c r="M128" s="176" t="s">
        <v>1</v>
      </c>
      <c r="N128" s="177" t="s">
        <v>41</v>
      </c>
      <c r="O128" s="74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0" t="s">
        <v>115</v>
      </c>
      <c r="AT128" s="180" t="s">
        <v>111</v>
      </c>
      <c r="AU128" s="180" t="s">
        <v>116</v>
      </c>
      <c r="AY128" s="15" t="s">
        <v>109</v>
      </c>
      <c r="BE128" s="181">
        <f>IF(N128="základná",J128,0)</f>
        <v>0</v>
      </c>
      <c r="BF128" s="181">
        <f>IF(N128="znížená",J128,0)</f>
        <v>0</v>
      </c>
      <c r="BG128" s="181">
        <f>IF(N128="zákl. prenesená",J128,0)</f>
        <v>0</v>
      </c>
      <c r="BH128" s="181">
        <f>IF(N128="zníž. prenesená",J128,0)</f>
        <v>0</v>
      </c>
      <c r="BI128" s="181">
        <f>IF(N128="nulová",J128,0)</f>
        <v>0</v>
      </c>
      <c r="BJ128" s="15" t="s">
        <v>116</v>
      </c>
      <c r="BK128" s="181">
        <f>ROUND(I128*H128,2)</f>
        <v>0</v>
      </c>
      <c r="BL128" s="15" t="s">
        <v>115</v>
      </c>
      <c r="BM128" s="180" t="s">
        <v>140</v>
      </c>
    </row>
    <row r="129" s="12" customFormat="1" ht="22.8" customHeight="1">
      <c r="A129" s="12"/>
      <c r="B129" s="154"/>
      <c r="C129" s="12"/>
      <c r="D129" s="155" t="s">
        <v>74</v>
      </c>
      <c r="E129" s="165" t="s">
        <v>116</v>
      </c>
      <c r="F129" s="165" t="s">
        <v>141</v>
      </c>
      <c r="G129" s="12"/>
      <c r="H129" s="12"/>
      <c r="I129" s="157"/>
      <c r="J129" s="166">
        <f>BK129</f>
        <v>0</v>
      </c>
      <c r="K129" s="12"/>
      <c r="L129" s="154"/>
      <c r="M129" s="159"/>
      <c r="N129" s="160"/>
      <c r="O129" s="160"/>
      <c r="P129" s="161">
        <f>P130</f>
        <v>0</v>
      </c>
      <c r="Q129" s="160"/>
      <c r="R129" s="161">
        <f>R130</f>
        <v>3.3226949999999995</v>
      </c>
      <c r="S129" s="160"/>
      <c r="T129" s="162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5" t="s">
        <v>80</v>
      </c>
      <c r="AT129" s="163" t="s">
        <v>74</v>
      </c>
      <c r="AU129" s="163" t="s">
        <v>80</v>
      </c>
      <c r="AY129" s="155" t="s">
        <v>109</v>
      </c>
      <c r="BK129" s="164">
        <f>BK130</f>
        <v>0</v>
      </c>
    </row>
    <row r="130" s="2" customFormat="1" ht="16.5" customHeight="1">
      <c r="A130" s="34"/>
      <c r="B130" s="167"/>
      <c r="C130" s="168" t="s">
        <v>142</v>
      </c>
      <c r="D130" s="168" t="s">
        <v>111</v>
      </c>
      <c r="E130" s="169" t="s">
        <v>143</v>
      </c>
      <c r="F130" s="170" t="s">
        <v>144</v>
      </c>
      <c r="G130" s="171" t="s">
        <v>114</v>
      </c>
      <c r="H130" s="172">
        <v>1.5</v>
      </c>
      <c r="I130" s="173"/>
      <c r="J130" s="174">
        <f>ROUND(I130*H130,2)</f>
        <v>0</v>
      </c>
      <c r="K130" s="175"/>
      <c r="L130" s="35"/>
      <c r="M130" s="176" t="s">
        <v>1</v>
      </c>
      <c r="N130" s="177" t="s">
        <v>41</v>
      </c>
      <c r="O130" s="74"/>
      <c r="P130" s="178">
        <f>O130*H130</f>
        <v>0</v>
      </c>
      <c r="Q130" s="178">
        <v>2.2151299999999998</v>
      </c>
      <c r="R130" s="178">
        <f>Q130*H130</f>
        <v>3.3226949999999995</v>
      </c>
      <c r="S130" s="178">
        <v>0</v>
      </c>
      <c r="T130" s="179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0" t="s">
        <v>115</v>
      </c>
      <c r="AT130" s="180" t="s">
        <v>111</v>
      </c>
      <c r="AU130" s="180" t="s">
        <v>116</v>
      </c>
      <c r="AY130" s="15" t="s">
        <v>109</v>
      </c>
      <c r="BE130" s="181">
        <f>IF(N130="základná",J130,0)</f>
        <v>0</v>
      </c>
      <c r="BF130" s="181">
        <f>IF(N130="znížená",J130,0)</f>
        <v>0</v>
      </c>
      <c r="BG130" s="181">
        <f>IF(N130="zákl. prenesená",J130,0)</f>
        <v>0</v>
      </c>
      <c r="BH130" s="181">
        <f>IF(N130="zníž. prenesená",J130,0)</f>
        <v>0</v>
      </c>
      <c r="BI130" s="181">
        <f>IF(N130="nulová",J130,0)</f>
        <v>0</v>
      </c>
      <c r="BJ130" s="15" t="s">
        <v>116</v>
      </c>
      <c r="BK130" s="181">
        <f>ROUND(I130*H130,2)</f>
        <v>0</v>
      </c>
      <c r="BL130" s="15" t="s">
        <v>115</v>
      </c>
      <c r="BM130" s="180" t="s">
        <v>145</v>
      </c>
    </row>
    <row r="131" s="12" customFormat="1" ht="22.8" customHeight="1">
      <c r="A131" s="12"/>
      <c r="B131" s="154"/>
      <c r="C131" s="12"/>
      <c r="D131" s="155" t="s">
        <v>74</v>
      </c>
      <c r="E131" s="165" t="s">
        <v>128</v>
      </c>
      <c r="F131" s="165" t="s">
        <v>146</v>
      </c>
      <c r="G131" s="12"/>
      <c r="H131" s="12"/>
      <c r="I131" s="157"/>
      <c r="J131" s="166">
        <f>BK131</f>
        <v>0</v>
      </c>
      <c r="K131" s="12"/>
      <c r="L131" s="154"/>
      <c r="M131" s="159"/>
      <c r="N131" s="160"/>
      <c r="O131" s="160"/>
      <c r="P131" s="161">
        <f>SUM(P132:P136)</f>
        <v>0</v>
      </c>
      <c r="Q131" s="160"/>
      <c r="R131" s="161">
        <f>SUM(R132:R136)</f>
        <v>290.13243999999997</v>
      </c>
      <c r="S131" s="160"/>
      <c r="T131" s="162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5" t="s">
        <v>80</v>
      </c>
      <c r="AT131" s="163" t="s">
        <v>74</v>
      </c>
      <c r="AU131" s="163" t="s">
        <v>80</v>
      </c>
      <c r="AY131" s="155" t="s">
        <v>109</v>
      </c>
      <c r="BK131" s="164">
        <f>SUM(BK132:BK136)</f>
        <v>0</v>
      </c>
    </row>
    <row r="132" s="2" customFormat="1" ht="33" customHeight="1">
      <c r="A132" s="34"/>
      <c r="B132" s="167"/>
      <c r="C132" s="168" t="s">
        <v>147</v>
      </c>
      <c r="D132" s="168" t="s">
        <v>111</v>
      </c>
      <c r="E132" s="169" t="s">
        <v>148</v>
      </c>
      <c r="F132" s="170" t="s">
        <v>149</v>
      </c>
      <c r="G132" s="171" t="s">
        <v>135</v>
      </c>
      <c r="H132" s="172">
        <v>260</v>
      </c>
      <c r="I132" s="173"/>
      <c r="J132" s="174">
        <f>ROUND(I132*H132,2)</f>
        <v>0</v>
      </c>
      <c r="K132" s="175"/>
      <c r="L132" s="35"/>
      <c r="M132" s="176" t="s">
        <v>1</v>
      </c>
      <c r="N132" s="177" t="s">
        <v>41</v>
      </c>
      <c r="O132" s="74"/>
      <c r="P132" s="178">
        <f>O132*H132</f>
        <v>0</v>
      </c>
      <c r="Q132" s="178">
        <v>0.71643999999999997</v>
      </c>
      <c r="R132" s="178">
        <f>Q132*H132</f>
        <v>186.27439999999999</v>
      </c>
      <c r="S132" s="178">
        <v>0</v>
      </c>
      <c r="T132" s="179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0" t="s">
        <v>115</v>
      </c>
      <c r="AT132" s="180" t="s">
        <v>111</v>
      </c>
      <c r="AU132" s="180" t="s">
        <v>116</v>
      </c>
      <c r="AY132" s="15" t="s">
        <v>109</v>
      </c>
      <c r="BE132" s="181">
        <f>IF(N132="základná",J132,0)</f>
        <v>0</v>
      </c>
      <c r="BF132" s="181">
        <f>IF(N132="znížená",J132,0)</f>
        <v>0</v>
      </c>
      <c r="BG132" s="181">
        <f>IF(N132="zákl. prenesená",J132,0)</f>
        <v>0</v>
      </c>
      <c r="BH132" s="181">
        <f>IF(N132="zníž. prenesená",J132,0)</f>
        <v>0</v>
      </c>
      <c r="BI132" s="181">
        <f>IF(N132="nulová",J132,0)</f>
        <v>0</v>
      </c>
      <c r="BJ132" s="15" t="s">
        <v>116</v>
      </c>
      <c r="BK132" s="181">
        <f>ROUND(I132*H132,2)</f>
        <v>0</v>
      </c>
      <c r="BL132" s="15" t="s">
        <v>115</v>
      </c>
      <c r="BM132" s="180" t="s">
        <v>150</v>
      </c>
    </row>
    <row r="133" s="2" customFormat="1" ht="24.15" customHeight="1">
      <c r="A133" s="34"/>
      <c r="B133" s="167"/>
      <c r="C133" s="168" t="s">
        <v>151</v>
      </c>
      <c r="D133" s="168" t="s">
        <v>111</v>
      </c>
      <c r="E133" s="169" t="s">
        <v>152</v>
      </c>
      <c r="F133" s="170" t="s">
        <v>153</v>
      </c>
      <c r="G133" s="171" t="s">
        <v>135</v>
      </c>
      <c r="H133" s="172">
        <v>260</v>
      </c>
      <c r="I133" s="173"/>
      <c r="J133" s="174">
        <f>ROUND(I133*H133,2)</f>
        <v>0</v>
      </c>
      <c r="K133" s="175"/>
      <c r="L133" s="35"/>
      <c r="M133" s="176" t="s">
        <v>1</v>
      </c>
      <c r="N133" s="177" t="s">
        <v>41</v>
      </c>
      <c r="O133" s="74"/>
      <c r="P133" s="178">
        <f>O133*H133</f>
        <v>0</v>
      </c>
      <c r="Q133" s="178">
        <v>0.15272</v>
      </c>
      <c r="R133" s="178">
        <f>Q133*H133</f>
        <v>39.7072</v>
      </c>
      <c r="S133" s="178">
        <v>0</v>
      </c>
      <c r="T133" s="179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0" t="s">
        <v>115</v>
      </c>
      <c r="AT133" s="180" t="s">
        <v>111</v>
      </c>
      <c r="AU133" s="180" t="s">
        <v>116</v>
      </c>
      <c r="AY133" s="15" t="s">
        <v>109</v>
      </c>
      <c r="BE133" s="181">
        <f>IF(N133="základná",J133,0)</f>
        <v>0</v>
      </c>
      <c r="BF133" s="181">
        <f>IF(N133="znížená",J133,0)</f>
        <v>0</v>
      </c>
      <c r="BG133" s="181">
        <f>IF(N133="zákl. prenesená",J133,0)</f>
        <v>0</v>
      </c>
      <c r="BH133" s="181">
        <f>IF(N133="zníž. prenesená",J133,0)</f>
        <v>0</v>
      </c>
      <c r="BI133" s="181">
        <f>IF(N133="nulová",J133,0)</f>
        <v>0</v>
      </c>
      <c r="BJ133" s="15" t="s">
        <v>116</v>
      </c>
      <c r="BK133" s="181">
        <f>ROUND(I133*H133,2)</f>
        <v>0</v>
      </c>
      <c r="BL133" s="15" t="s">
        <v>115</v>
      </c>
      <c r="BM133" s="180" t="s">
        <v>154</v>
      </c>
    </row>
    <row r="134" s="2" customFormat="1" ht="16.5" customHeight="1">
      <c r="A134" s="34"/>
      <c r="B134" s="167"/>
      <c r="C134" s="168" t="s">
        <v>155</v>
      </c>
      <c r="D134" s="168" t="s">
        <v>111</v>
      </c>
      <c r="E134" s="169" t="s">
        <v>156</v>
      </c>
      <c r="F134" s="170" t="s">
        <v>157</v>
      </c>
      <c r="G134" s="171" t="s">
        <v>158</v>
      </c>
      <c r="H134" s="172">
        <v>7.5</v>
      </c>
      <c r="I134" s="173"/>
      <c r="J134" s="174">
        <f>ROUND(I134*H134,2)</f>
        <v>0</v>
      </c>
      <c r="K134" s="175"/>
      <c r="L134" s="35"/>
      <c r="M134" s="176" t="s">
        <v>1</v>
      </c>
      <c r="N134" s="177" t="s">
        <v>41</v>
      </c>
      <c r="O134" s="74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0" t="s">
        <v>115</v>
      </c>
      <c r="AT134" s="180" t="s">
        <v>111</v>
      </c>
      <c r="AU134" s="180" t="s">
        <v>116</v>
      </c>
      <c r="AY134" s="15" t="s">
        <v>109</v>
      </c>
      <c r="BE134" s="181">
        <f>IF(N134="základná",J134,0)</f>
        <v>0</v>
      </c>
      <c r="BF134" s="181">
        <f>IF(N134="znížená",J134,0)</f>
        <v>0</v>
      </c>
      <c r="BG134" s="181">
        <f>IF(N134="zákl. prenesená",J134,0)</f>
        <v>0</v>
      </c>
      <c r="BH134" s="181">
        <f>IF(N134="zníž. prenesená",J134,0)</f>
        <v>0</v>
      </c>
      <c r="BI134" s="181">
        <f>IF(N134="nulová",J134,0)</f>
        <v>0</v>
      </c>
      <c r="BJ134" s="15" t="s">
        <v>116</v>
      </c>
      <c r="BK134" s="181">
        <f>ROUND(I134*H134,2)</f>
        <v>0</v>
      </c>
      <c r="BL134" s="15" t="s">
        <v>115</v>
      </c>
      <c r="BM134" s="180" t="s">
        <v>159</v>
      </c>
    </row>
    <row r="135" s="2" customFormat="1" ht="49.05" customHeight="1">
      <c r="A135" s="34"/>
      <c r="B135" s="167"/>
      <c r="C135" s="168" t="s">
        <v>160</v>
      </c>
      <c r="D135" s="168" t="s">
        <v>111</v>
      </c>
      <c r="E135" s="169" t="s">
        <v>161</v>
      </c>
      <c r="F135" s="170" t="s">
        <v>162</v>
      </c>
      <c r="G135" s="171" t="s">
        <v>135</v>
      </c>
      <c r="H135" s="172">
        <v>260</v>
      </c>
      <c r="I135" s="173"/>
      <c r="J135" s="174">
        <f>ROUND(I135*H135,2)</f>
        <v>0</v>
      </c>
      <c r="K135" s="175"/>
      <c r="L135" s="35"/>
      <c r="M135" s="176" t="s">
        <v>1</v>
      </c>
      <c r="N135" s="177" t="s">
        <v>41</v>
      </c>
      <c r="O135" s="74"/>
      <c r="P135" s="178">
        <f>O135*H135</f>
        <v>0</v>
      </c>
      <c r="Q135" s="178">
        <v>0.112</v>
      </c>
      <c r="R135" s="178">
        <f>Q135*H135</f>
        <v>29.120000000000001</v>
      </c>
      <c r="S135" s="178">
        <v>0</v>
      </c>
      <c r="T135" s="179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0" t="s">
        <v>115</v>
      </c>
      <c r="AT135" s="180" t="s">
        <v>111</v>
      </c>
      <c r="AU135" s="180" t="s">
        <v>116</v>
      </c>
      <c r="AY135" s="15" t="s">
        <v>109</v>
      </c>
      <c r="BE135" s="181">
        <f>IF(N135="základná",J135,0)</f>
        <v>0</v>
      </c>
      <c r="BF135" s="181">
        <f>IF(N135="znížená",J135,0)</f>
        <v>0</v>
      </c>
      <c r="BG135" s="181">
        <f>IF(N135="zákl. prenesená",J135,0)</f>
        <v>0</v>
      </c>
      <c r="BH135" s="181">
        <f>IF(N135="zníž. prenesená",J135,0)</f>
        <v>0</v>
      </c>
      <c r="BI135" s="181">
        <f>IF(N135="nulová",J135,0)</f>
        <v>0</v>
      </c>
      <c r="BJ135" s="15" t="s">
        <v>116</v>
      </c>
      <c r="BK135" s="181">
        <f>ROUND(I135*H135,2)</f>
        <v>0</v>
      </c>
      <c r="BL135" s="15" t="s">
        <v>115</v>
      </c>
      <c r="BM135" s="180" t="s">
        <v>163</v>
      </c>
    </row>
    <row r="136" s="2" customFormat="1" ht="24.15" customHeight="1">
      <c r="A136" s="34"/>
      <c r="B136" s="167"/>
      <c r="C136" s="182" t="s">
        <v>164</v>
      </c>
      <c r="D136" s="182" t="s">
        <v>165</v>
      </c>
      <c r="E136" s="183" t="s">
        <v>166</v>
      </c>
      <c r="F136" s="184" t="s">
        <v>167</v>
      </c>
      <c r="G136" s="185" t="s">
        <v>135</v>
      </c>
      <c r="H136" s="186">
        <v>262.60000000000002</v>
      </c>
      <c r="I136" s="187"/>
      <c r="J136" s="188">
        <f>ROUND(I136*H136,2)</f>
        <v>0</v>
      </c>
      <c r="K136" s="189"/>
      <c r="L136" s="190"/>
      <c r="M136" s="191" t="s">
        <v>1</v>
      </c>
      <c r="N136" s="192" t="s">
        <v>41</v>
      </c>
      <c r="O136" s="74"/>
      <c r="P136" s="178">
        <f>O136*H136</f>
        <v>0</v>
      </c>
      <c r="Q136" s="178">
        <v>0.13339999999999999</v>
      </c>
      <c r="R136" s="178">
        <f>Q136*H136</f>
        <v>35.030839999999998</v>
      </c>
      <c r="S136" s="178">
        <v>0</v>
      </c>
      <c r="T136" s="179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0" t="s">
        <v>142</v>
      </c>
      <c r="AT136" s="180" t="s">
        <v>165</v>
      </c>
      <c r="AU136" s="180" t="s">
        <v>116</v>
      </c>
      <c r="AY136" s="15" t="s">
        <v>109</v>
      </c>
      <c r="BE136" s="181">
        <f>IF(N136="základná",J136,0)</f>
        <v>0</v>
      </c>
      <c r="BF136" s="181">
        <f>IF(N136="znížená",J136,0)</f>
        <v>0</v>
      </c>
      <c r="BG136" s="181">
        <f>IF(N136="zákl. prenesená",J136,0)</f>
        <v>0</v>
      </c>
      <c r="BH136" s="181">
        <f>IF(N136="zníž. prenesená",J136,0)</f>
        <v>0</v>
      </c>
      <c r="BI136" s="181">
        <f>IF(N136="nulová",J136,0)</f>
        <v>0</v>
      </c>
      <c r="BJ136" s="15" t="s">
        <v>116</v>
      </c>
      <c r="BK136" s="181">
        <f>ROUND(I136*H136,2)</f>
        <v>0</v>
      </c>
      <c r="BL136" s="15" t="s">
        <v>115</v>
      </c>
      <c r="BM136" s="180" t="s">
        <v>168</v>
      </c>
    </row>
    <row r="137" s="12" customFormat="1" ht="22.8" customHeight="1">
      <c r="A137" s="12"/>
      <c r="B137" s="154"/>
      <c r="C137" s="12"/>
      <c r="D137" s="155" t="s">
        <v>74</v>
      </c>
      <c r="E137" s="165" t="s">
        <v>142</v>
      </c>
      <c r="F137" s="165" t="s">
        <v>169</v>
      </c>
      <c r="G137" s="12"/>
      <c r="H137" s="12"/>
      <c r="I137" s="157"/>
      <c r="J137" s="166">
        <f>BK137</f>
        <v>0</v>
      </c>
      <c r="K137" s="12"/>
      <c r="L137" s="154"/>
      <c r="M137" s="159"/>
      <c r="N137" s="160"/>
      <c r="O137" s="160"/>
      <c r="P137" s="161">
        <f>P138</f>
        <v>0</v>
      </c>
      <c r="Q137" s="160"/>
      <c r="R137" s="161">
        <f>R138</f>
        <v>0.3271</v>
      </c>
      <c r="S137" s="160"/>
      <c r="T137" s="162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5" t="s">
        <v>80</v>
      </c>
      <c r="AT137" s="163" t="s">
        <v>74</v>
      </c>
      <c r="AU137" s="163" t="s">
        <v>80</v>
      </c>
      <c r="AY137" s="155" t="s">
        <v>109</v>
      </c>
      <c r="BK137" s="164">
        <f>BK138</f>
        <v>0</v>
      </c>
    </row>
    <row r="138" s="2" customFormat="1" ht="24.15" customHeight="1">
      <c r="A138" s="34"/>
      <c r="B138" s="167"/>
      <c r="C138" s="168" t="s">
        <v>170</v>
      </c>
      <c r="D138" s="168" t="s">
        <v>111</v>
      </c>
      <c r="E138" s="169" t="s">
        <v>171</v>
      </c>
      <c r="F138" s="170" t="s">
        <v>172</v>
      </c>
      <c r="G138" s="171" t="s">
        <v>173</v>
      </c>
      <c r="H138" s="172">
        <v>1</v>
      </c>
      <c r="I138" s="173"/>
      <c r="J138" s="174">
        <f>ROUND(I138*H138,2)</f>
        <v>0</v>
      </c>
      <c r="K138" s="175"/>
      <c r="L138" s="35"/>
      <c r="M138" s="176" t="s">
        <v>1</v>
      </c>
      <c r="N138" s="177" t="s">
        <v>41</v>
      </c>
      <c r="O138" s="74"/>
      <c r="P138" s="178">
        <f>O138*H138</f>
        <v>0</v>
      </c>
      <c r="Q138" s="178">
        <v>0.3271</v>
      </c>
      <c r="R138" s="178">
        <f>Q138*H138</f>
        <v>0.3271</v>
      </c>
      <c r="S138" s="178">
        <v>0</v>
      </c>
      <c r="T138" s="179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0" t="s">
        <v>115</v>
      </c>
      <c r="AT138" s="180" t="s">
        <v>111</v>
      </c>
      <c r="AU138" s="180" t="s">
        <v>116</v>
      </c>
      <c r="AY138" s="15" t="s">
        <v>109</v>
      </c>
      <c r="BE138" s="181">
        <f>IF(N138="základná",J138,0)</f>
        <v>0</v>
      </c>
      <c r="BF138" s="181">
        <f>IF(N138="znížená",J138,0)</f>
        <v>0</v>
      </c>
      <c r="BG138" s="181">
        <f>IF(N138="zákl. prenesená",J138,0)</f>
        <v>0</v>
      </c>
      <c r="BH138" s="181">
        <f>IF(N138="zníž. prenesená",J138,0)</f>
        <v>0</v>
      </c>
      <c r="BI138" s="181">
        <f>IF(N138="nulová",J138,0)</f>
        <v>0</v>
      </c>
      <c r="BJ138" s="15" t="s">
        <v>116</v>
      </c>
      <c r="BK138" s="181">
        <f>ROUND(I138*H138,2)</f>
        <v>0</v>
      </c>
      <c r="BL138" s="15" t="s">
        <v>115</v>
      </c>
      <c r="BM138" s="180" t="s">
        <v>174</v>
      </c>
    </row>
    <row r="139" s="12" customFormat="1" ht="22.8" customHeight="1">
      <c r="A139" s="12"/>
      <c r="B139" s="154"/>
      <c r="C139" s="12"/>
      <c r="D139" s="155" t="s">
        <v>74</v>
      </c>
      <c r="E139" s="165" t="s">
        <v>147</v>
      </c>
      <c r="F139" s="165" t="s">
        <v>175</v>
      </c>
      <c r="G139" s="12"/>
      <c r="H139" s="12"/>
      <c r="I139" s="157"/>
      <c r="J139" s="166">
        <f>BK139</f>
        <v>0</v>
      </c>
      <c r="K139" s="12"/>
      <c r="L139" s="154"/>
      <c r="M139" s="159"/>
      <c r="N139" s="160"/>
      <c r="O139" s="160"/>
      <c r="P139" s="161">
        <f>SUM(P140:P153)</f>
        <v>0</v>
      </c>
      <c r="Q139" s="160"/>
      <c r="R139" s="161">
        <f>SUM(R140:R153)</f>
        <v>25.840437200000004</v>
      </c>
      <c r="S139" s="160"/>
      <c r="T139" s="162">
        <f>SUM(T140:T153)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5" t="s">
        <v>80</v>
      </c>
      <c r="AT139" s="163" t="s">
        <v>74</v>
      </c>
      <c r="AU139" s="163" t="s">
        <v>80</v>
      </c>
      <c r="AY139" s="155" t="s">
        <v>109</v>
      </c>
      <c r="BK139" s="164">
        <f>SUM(BK140:BK153)</f>
        <v>0</v>
      </c>
    </row>
    <row r="140" s="2" customFormat="1" ht="33" customHeight="1">
      <c r="A140" s="34"/>
      <c r="B140" s="167"/>
      <c r="C140" s="168" t="s">
        <v>176</v>
      </c>
      <c r="D140" s="168" t="s">
        <v>111</v>
      </c>
      <c r="E140" s="169" t="s">
        <v>177</v>
      </c>
      <c r="F140" s="170" t="s">
        <v>178</v>
      </c>
      <c r="G140" s="171" t="s">
        <v>158</v>
      </c>
      <c r="H140" s="172">
        <v>25.5</v>
      </c>
      <c r="I140" s="173"/>
      <c r="J140" s="174">
        <f>ROUND(I140*H140,2)</f>
        <v>0</v>
      </c>
      <c r="K140" s="175"/>
      <c r="L140" s="35"/>
      <c r="M140" s="176" t="s">
        <v>1</v>
      </c>
      <c r="N140" s="177" t="s">
        <v>41</v>
      </c>
      <c r="O140" s="74"/>
      <c r="P140" s="178">
        <f>O140*H140</f>
        <v>0</v>
      </c>
      <c r="Q140" s="178">
        <v>0.16503999999999999</v>
      </c>
      <c r="R140" s="178">
        <f>Q140*H140</f>
        <v>4.20852</v>
      </c>
      <c r="S140" s="178">
        <v>0</v>
      </c>
      <c r="T140" s="179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0" t="s">
        <v>115</v>
      </c>
      <c r="AT140" s="180" t="s">
        <v>111</v>
      </c>
      <c r="AU140" s="180" t="s">
        <v>116</v>
      </c>
      <c r="AY140" s="15" t="s">
        <v>109</v>
      </c>
      <c r="BE140" s="181">
        <f>IF(N140="základná",J140,0)</f>
        <v>0</v>
      </c>
      <c r="BF140" s="181">
        <f>IF(N140="znížená",J140,0)</f>
        <v>0</v>
      </c>
      <c r="BG140" s="181">
        <f>IF(N140="zákl. prenesená",J140,0)</f>
        <v>0</v>
      </c>
      <c r="BH140" s="181">
        <f>IF(N140="zníž. prenesená",J140,0)</f>
        <v>0</v>
      </c>
      <c r="BI140" s="181">
        <f>IF(N140="nulová",J140,0)</f>
        <v>0</v>
      </c>
      <c r="BJ140" s="15" t="s">
        <v>116</v>
      </c>
      <c r="BK140" s="181">
        <f>ROUND(I140*H140,2)</f>
        <v>0</v>
      </c>
      <c r="BL140" s="15" t="s">
        <v>115</v>
      </c>
      <c r="BM140" s="180" t="s">
        <v>179</v>
      </c>
    </row>
    <row r="141" s="2" customFormat="1" ht="16.5" customHeight="1">
      <c r="A141" s="34"/>
      <c r="B141" s="167"/>
      <c r="C141" s="182" t="s">
        <v>180</v>
      </c>
      <c r="D141" s="182" t="s">
        <v>165</v>
      </c>
      <c r="E141" s="183" t="s">
        <v>181</v>
      </c>
      <c r="F141" s="184" t="s">
        <v>182</v>
      </c>
      <c r="G141" s="185" t="s">
        <v>173</v>
      </c>
      <c r="H141" s="186">
        <v>26</v>
      </c>
      <c r="I141" s="187"/>
      <c r="J141" s="188">
        <f>ROUND(I141*H141,2)</f>
        <v>0</v>
      </c>
      <c r="K141" s="189"/>
      <c r="L141" s="190"/>
      <c r="M141" s="191" t="s">
        <v>1</v>
      </c>
      <c r="N141" s="192" t="s">
        <v>41</v>
      </c>
      <c r="O141" s="74"/>
      <c r="P141" s="178">
        <f>O141*H141</f>
        <v>0</v>
      </c>
      <c r="Q141" s="178">
        <v>0.085000000000000006</v>
      </c>
      <c r="R141" s="178">
        <f>Q141*H141</f>
        <v>2.21</v>
      </c>
      <c r="S141" s="178">
        <v>0</v>
      </c>
      <c r="T141" s="179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0" t="s">
        <v>142</v>
      </c>
      <c r="AT141" s="180" t="s">
        <v>165</v>
      </c>
      <c r="AU141" s="180" t="s">
        <v>116</v>
      </c>
      <c r="AY141" s="15" t="s">
        <v>109</v>
      </c>
      <c r="BE141" s="181">
        <f>IF(N141="základná",J141,0)</f>
        <v>0</v>
      </c>
      <c r="BF141" s="181">
        <f>IF(N141="znížená",J141,0)</f>
        <v>0</v>
      </c>
      <c r="BG141" s="181">
        <f>IF(N141="zákl. prenesená",J141,0)</f>
        <v>0</v>
      </c>
      <c r="BH141" s="181">
        <f>IF(N141="zníž. prenesená",J141,0)</f>
        <v>0</v>
      </c>
      <c r="BI141" s="181">
        <f>IF(N141="nulová",J141,0)</f>
        <v>0</v>
      </c>
      <c r="BJ141" s="15" t="s">
        <v>116</v>
      </c>
      <c r="BK141" s="181">
        <f>ROUND(I141*H141,2)</f>
        <v>0</v>
      </c>
      <c r="BL141" s="15" t="s">
        <v>115</v>
      </c>
      <c r="BM141" s="180" t="s">
        <v>183</v>
      </c>
    </row>
    <row r="142" s="2" customFormat="1" ht="33" customHeight="1">
      <c r="A142" s="34"/>
      <c r="B142" s="167"/>
      <c r="C142" s="168" t="s">
        <v>184</v>
      </c>
      <c r="D142" s="168" t="s">
        <v>111</v>
      </c>
      <c r="E142" s="169" t="s">
        <v>185</v>
      </c>
      <c r="F142" s="170" t="s">
        <v>186</v>
      </c>
      <c r="G142" s="171" t="s">
        <v>158</v>
      </c>
      <c r="H142" s="172">
        <v>56</v>
      </c>
      <c r="I142" s="173"/>
      <c r="J142" s="174">
        <f>ROUND(I142*H142,2)</f>
        <v>0</v>
      </c>
      <c r="K142" s="175"/>
      <c r="L142" s="35"/>
      <c r="M142" s="176" t="s">
        <v>1</v>
      </c>
      <c r="N142" s="177" t="s">
        <v>41</v>
      </c>
      <c r="O142" s="74"/>
      <c r="P142" s="178">
        <f>O142*H142</f>
        <v>0</v>
      </c>
      <c r="Q142" s="178">
        <v>0.12662000000000001</v>
      </c>
      <c r="R142" s="178">
        <f>Q142*H142</f>
        <v>7.090720000000001</v>
      </c>
      <c r="S142" s="178">
        <v>0</v>
      </c>
      <c r="T142" s="179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0" t="s">
        <v>115</v>
      </c>
      <c r="AT142" s="180" t="s">
        <v>111</v>
      </c>
      <c r="AU142" s="180" t="s">
        <v>116</v>
      </c>
      <c r="AY142" s="15" t="s">
        <v>109</v>
      </c>
      <c r="BE142" s="181">
        <f>IF(N142="základná",J142,0)</f>
        <v>0</v>
      </c>
      <c r="BF142" s="181">
        <f>IF(N142="znížená",J142,0)</f>
        <v>0</v>
      </c>
      <c r="BG142" s="181">
        <f>IF(N142="zákl. prenesená",J142,0)</f>
        <v>0</v>
      </c>
      <c r="BH142" s="181">
        <f>IF(N142="zníž. prenesená",J142,0)</f>
        <v>0</v>
      </c>
      <c r="BI142" s="181">
        <f>IF(N142="nulová",J142,0)</f>
        <v>0</v>
      </c>
      <c r="BJ142" s="15" t="s">
        <v>116</v>
      </c>
      <c r="BK142" s="181">
        <f>ROUND(I142*H142,2)</f>
        <v>0</v>
      </c>
      <c r="BL142" s="15" t="s">
        <v>115</v>
      </c>
      <c r="BM142" s="180" t="s">
        <v>187</v>
      </c>
    </row>
    <row r="143" s="2" customFormat="1" ht="16.5" customHeight="1">
      <c r="A143" s="34"/>
      <c r="B143" s="167"/>
      <c r="C143" s="182" t="s">
        <v>188</v>
      </c>
      <c r="D143" s="182" t="s">
        <v>165</v>
      </c>
      <c r="E143" s="183" t="s">
        <v>181</v>
      </c>
      <c r="F143" s="184" t="s">
        <v>182</v>
      </c>
      <c r="G143" s="185" t="s">
        <v>173</v>
      </c>
      <c r="H143" s="186">
        <v>57</v>
      </c>
      <c r="I143" s="187"/>
      <c r="J143" s="188">
        <f>ROUND(I143*H143,2)</f>
        <v>0</v>
      </c>
      <c r="K143" s="189"/>
      <c r="L143" s="190"/>
      <c r="M143" s="191" t="s">
        <v>1</v>
      </c>
      <c r="N143" s="192" t="s">
        <v>41</v>
      </c>
      <c r="O143" s="74"/>
      <c r="P143" s="178">
        <f>O143*H143</f>
        <v>0</v>
      </c>
      <c r="Q143" s="178">
        <v>0.085000000000000006</v>
      </c>
      <c r="R143" s="178">
        <f>Q143*H143</f>
        <v>4.8450000000000006</v>
      </c>
      <c r="S143" s="178">
        <v>0</v>
      </c>
      <c r="T143" s="179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0" t="s">
        <v>142</v>
      </c>
      <c r="AT143" s="180" t="s">
        <v>165</v>
      </c>
      <c r="AU143" s="180" t="s">
        <v>116</v>
      </c>
      <c r="AY143" s="15" t="s">
        <v>109</v>
      </c>
      <c r="BE143" s="181">
        <f>IF(N143="základná",J143,0)</f>
        <v>0</v>
      </c>
      <c r="BF143" s="181">
        <f>IF(N143="znížená",J143,0)</f>
        <v>0</v>
      </c>
      <c r="BG143" s="181">
        <f>IF(N143="zákl. prenesená",J143,0)</f>
        <v>0</v>
      </c>
      <c r="BH143" s="181">
        <f>IF(N143="zníž. prenesená",J143,0)</f>
        <v>0</v>
      </c>
      <c r="BI143" s="181">
        <f>IF(N143="nulová",J143,0)</f>
        <v>0</v>
      </c>
      <c r="BJ143" s="15" t="s">
        <v>116</v>
      </c>
      <c r="BK143" s="181">
        <f>ROUND(I143*H143,2)</f>
        <v>0</v>
      </c>
      <c r="BL143" s="15" t="s">
        <v>115</v>
      </c>
      <c r="BM143" s="180" t="s">
        <v>189</v>
      </c>
    </row>
    <row r="144" s="2" customFormat="1" ht="33" customHeight="1">
      <c r="A144" s="34"/>
      <c r="B144" s="167"/>
      <c r="C144" s="168" t="s">
        <v>190</v>
      </c>
      <c r="D144" s="168" t="s">
        <v>111</v>
      </c>
      <c r="E144" s="169" t="s">
        <v>191</v>
      </c>
      <c r="F144" s="170" t="s">
        <v>192</v>
      </c>
      <c r="G144" s="171" t="s">
        <v>114</v>
      </c>
      <c r="H144" s="172">
        <v>3.1200000000000001</v>
      </c>
      <c r="I144" s="173"/>
      <c r="J144" s="174">
        <f>ROUND(I144*H144,2)</f>
        <v>0</v>
      </c>
      <c r="K144" s="175"/>
      <c r="L144" s="35"/>
      <c r="M144" s="176" t="s">
        <v>1</v>
      </c>
      <c r="N144" s="177" t="s">
        <v>41</v>
      </c>
      <c r="O144" s="74"/>
      <c r="P144" s="178">
        <f>O144*H144</f>
        <v>0</v>
      </c>
      <c r="Q144" s="178">
        <v>2.3083100000000001</v>
      </c>
      <c r="R144" s="178">
        <f>Q144*H144</f>
        <v>7.2019272000000001</v>
      </c>
      <c r="S144" s="178">
        <v>0</v>
      </c>
      <c r="T144" s="179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0" t="s">
        <v>115</v>
      </c>
      <c r="AT144" s="180" t="s">
        <v>111</v>
      </c>
      <c r="AU144" s="180" t="s">
        <v>116</v>
      </c>
      <c r="AY144" s="15" t="s">
        <v>109</v>
      </c>
      <c r="BE144" s="181">
        <f>IF(N144="základná",J144,0)</f>
        <v>0</v>
      </c>
      <c r="BF144" s="181">
        <f>IF(N144="znížená",J144,0)</f>
        <v>0</v>
      </c>
      <c r="BG144" s="181">
        <f>IF(N144="zákl. prenesená",J144,0)</f>
        <v>0</v>
      </c>
      <c r="BH144" s="181">
        <f>IF(N144="zníž. prenesená",J144,0)</f>
        <v>0</v>
      </c>
      <c r="BI144" s="181">
        <f>IF(N144="nulová",J144,0)</f>
        <v>0</v>
      </c>
      <c r="BJ144" s="15" t="s">
        <v>116</v>
      </c>
      <c r="BK144" s="181">
        <f>ROUND(I144*H144,2)</f>
        <v>0</v>
      </c>
      <c r="BL144" s="15" t="s">
        <v>115</v>
      </c>
      <c r="BM144" s="180" t="s">
        <v>193</v>
      </c>
    </row>
    <row r="145" s="2" customFormat="1" ht="24.15" customHeight="1">
      <c r="A145" s="34"/>
      <c r="B145" s="167"/>
      <c r="C145" s="168" t="s">
        <v>7</v>
      </c>
      <c r="D145" s="168" t="s">
        <v>111</v>
      </c>
      <c r="E145" s="169" t="s">
        <v>194</v>
      </c>
      <c r="F145" s="170" t="s">
        <v>195</v>
      </c>
      <c r="G145" s="171" t="s">
        <v>158</v>
      </c>
      <c r="H145" s="172">
        <v>15</v>
      </c>
      <c r="I145" s="173"/>
      <c r="J145" s="174">
        <f>ROUND(I145*H145,2)</f>
        <v>0</v>
      </c>
      <c r="K145" s="175"/>
      <c r="L145" s="35"/>
      <c r="M145" s="176" t="s">
        <v>1</v>
      </c>
      <c r="N145" s="177" t="s">
        <v>41</v>
      </c>
      <c r="O145" s="74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0" t="s">
        <v>115</v>
      </c>
      <c r="AT145" s="180" t="s">
        <v>111</v>
      </c>
      <c r="AU145" s="180" t="s">
        <v>116</v>
      </c>
      <c r="AY145" s="15" t="s">
        <v>109</v>
      </c>
      <c r="BE145" s="181">
        <f>IF(N145="základná",J145,0)</f>
        <v>0</v>
      </c>
      <c r="BF145" s="181">
        <f>IF(N145="znížená",J145,0)</f>
        <v>0</v>
      </c>
      <c r="BG145" s="181">
        <f>IF(N145="zákl. prenesená",J145,0)</f>
        <v>0</v>
      </c>
      <c r="BH145" s="181">
        <f>IF(N145="zníž. prenesená",J145,0)</f>
        <v>0</v>
      </c>
      <c r="BI145" s="181">
        <f>IF(N145="nulová",J145,0)</f>
        <v>0</v>
      </c>
      <c r="BJ145" s="15" t="s">
        <v>116</v>
      </c>
      <c r="BK145" s="181">
        <f>ROUND(I145*H145,2)</f>
        <v>0</v>
      </c>
      <c r="BL145" s="15" t="s">
        <v>115</v>
      </c>
      <c r="BM145" s="180" t="s">
        <v>196</v>
      </c>
    </row>
    <row r="146" s="2" customFormat="1" ht="24.15" customHeight="1">
      <c r="A146" s="34"/>
      <c r="B146" s="167"/>
      <c r="C146" s="168" t="s">
        <v>197</v>
      </c>
      <c r="D146" s="168" t="s">
        <v>111</v>
      </c>
      <c r="E146" s="169" t="s">
        <v>198</v>
      </c>
      <c r="F146" s="170" t="s">
        <v>199</v>
      </c>
      <c r="G146" s="171" t="s">
        <v>173</v>
      </c>
      <c r="H146" s="172">
        <v>1</v>
      </c>
      <c r="I146" s="173"/>
      <c r="J146" s="174">
        <f>ROUND(I146*H146,2)</f>
        <v>0</v>
      </c>
      <c r="K146" s="175"/>
      <c r="L146" s="35"/>
      <c r="M146" s="176" t="s">
        <v>1</v>
      </c>
      <c r="N146" s="177" t="s">
        <v>41</v>
      </c>
      <c r="O146" s="74"/>
      <c r="P146" s="178">
        <f>O146*H146</f>
        <v>0</v>
      </c>
      <c r="Q146" s="178">
        <v>0.00051000000000000004</v>
      </c>
      <c r="R146" s="178">
        <f>Q146*H146</f>
        <v>0.00051000000000000004</v>
      </c>
      <c r="S146" s="178">
        <v>0</v>
      </c>
      <c r="T146" s="179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0" t="s">
        <v>115</v>
      </c>
      <c r="AT146" s="180" t="s">
        <v>111</v>
      </c>
      <c r="AU146" s="180" t="s">
        <v>116</v>
      </c>
      <c r="AY146" s="15" t="s">
        <v>109</v>
      </c>
      <c r="BE146" s="181">
        <f>IF(N146="základná",J146,0)</f>
        <v>0</v>
      </c>
      <c r="BF146" s="181">
        <f>IF(N146="znížená",J146,0)</f>
        <v>0</v>
      </c>
      <c r="BG146" s="181">
        <f>IF(N146="zákl. prenesená",J146,0)</f>
        <v>0</v>
      </c>
      <c r="BH146" s="181">
        <f>IF(N146="zníž. prenesená",J146,0)</f>
        <v>0</v>
      </c>
      <c r="BI146" s="181">
        <f>IF(N146="nulová",J146,0)</f>
        <v>0</v>
      </c>
      <c r="BJ146" s="15" t="s">
        <v>116</v>
      </c>
      <c r="BK146" s="181">
        <f>ROUND(I146*H146,2)</f>
        <v>0</v>
      </c>
      <c r="BL146" s="15" t="s">
        <v>115</v>
      </c>
      <c r="BM146" s="180" t="s">
        <v>200</v>
      </c>
    </row>
    <row r="147" s="2" customFormat="1" ht="21.75" customHeight="1">
      <c r="A147" s="34"/>
      <c r="B147" s="167"/>
      <c r="C147" s="182" t="s">
        <v>201</v>
      </c>
      <c r="D147" s="182" t="s">
        <v>165</v>
      </c>
      <c r="E147" s="183" t="s">
        <v>202</v>
      </c>
      <c r="F147" s="184" t="s">
        <v>203</v>
      </c>
      <c r="G147" s="185" t="s">
        <v>173</v>
      </c>
      <c r="H147" s="186">
        <v>1</v>
      </c>
      <c r="I147" s="187"/>
      <c r="J147" s="188">
        <f>ROUND(I147*H147,2)</f>
        <v>0</v>
      </c>
      <c r="K147" s="189"/>
      <c r="L147" s="190"/>
      <c r="M147" s="191" t="s">
        <v>1</v>
      </c>
      <c r="N147" s="192" t="s">
        <v>41</v>
      </c>
      <c r="O147" s="74"/>
      <c r="P147" s="178">
        <f>O147*H147</f>
        <v>0</v>
      </c>
      <c r="Q147" s="178">
        <v>0.027</v>
      </c>
      <c r="R147" s="178">
        <f>Q147*H147</f>
        <v>0.027</v>
      </c>
      <c r="S147" s="178">
        <v>0</v>
      </c>
      <c r="T147" s="179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0" t="s">
        <v>142</v>
      </c>
      <c r="AT147" s="180" t="s">
        <v>165</v>
      </c>
      <c r="AU147" s="180" t="s">
        <v>116</v>
      </c>
      <c r="AY147" s="15" t="s">
        <v>109</v>
      </c>
      <c r="BE147" s="181">
        <f>IF(N147="základná",J147,0)</f>
        <v>0</v>
      </c>
      <c r="BF147" s="181">
        <f>IF(N147="znížená",J147,0)</f>
        <v>0</v>
      </c>
      <c r="BG147" s="181">
        <f>IF(N147="zákl. prenesená",J147,0)</f>
        <v>0</v>
      </c>
      <c r="BH147" s="181">
        <f>IF(N147="zníž. prenesená",J147,0)</f>
        <v>0</v>
      </c>
      <c r="BI147" s="181">
        <f>IF(N147="nulová",J147,0)</f>
        <v>0</v>
      </c>
      <c r="BJ147" s="15" t="s">
        <v>116</v>
      </c>
      <c r="BK147" s="181">
        <f>ROUND(I147*H147,2)</f>
        <v>0</v>
      </c>
      <c r="BL147" s="15" t="s">
        <v>115</v>
      </c>
      <c r="BM147" s="180" t="s">
        <v>204</v>
      </c>
    </row>
    <row r="148" s="2" customFormat="1" ht="24.15" customHeight="1">
      <c r="A148" s="34"/>
      <c r="B148" s="167"/>
      <c r="C148" s="168" t="s">
        <v>205</v>
      </c>
      <c r="D148" s="168" t="s">
        <v>111</v>
      </c>
      <c r="E148" s="169" t="s">
        <v>206</v>
      </c>
      <c r="F148" s="170" t="s">
        <v>207</v>
      </c>
      <c r="G148" s="171" t="s">
        <v>173</v>
      </c>
      <c r="H148" s="172">
        <v>3</v>
      </c>
      <c r="I148" s="173"/>
      <c r="J148" s="174">
        <f>ROUND(I148*H148,2)</f>
        <v>0</v>
      </c>
      <c r="K148" s="175"/>
      <c r="L148" s="35"/>
      <c r="M148" s="176" t="s">
        <v>1</v>
      </c>
      <c r="N148" s="177" t="s">
        <v>41</v>
      </c>
      <c r="O148" s="74"/>
      <c r="P148" s="178">
        <f>O148*H148</f>
        <v>0</v>
      </c>
      <c r="Q148" s="178">
        <v>0.00046999999999999999</v>
      </c>
      <c r="R148" s="178">
        <f>Q148*H148</f>
        <v>0.00141</v>
      </c>
      <c r="S148" s="178">
        <v>0</v>
      </c>
      <c r="T148" s="179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0" t="s">
        <v>115</v>
      </c>
      <c r="AT148" s="180" t="s">
        <v>111</v>
      </c>
      <c r="AU148" s="180" t="s">
        <v>116</v>
      </c>
      <c r="AY148" s="15" t="s">
        <v>109</v>
      </c>
      <c r="BE148" s="181">
        <f>IF(N148="základná",J148,0)</f>
        <v>0</v>
      </c>
      <c r="BF148" s="181">
        <f>IF(N148="znížená",J148,0)</f>
        <v>0</v>
      </c>
      <c r="BG148" s="181">
        <f>IF(N148="zákl. prenesená",J148,0)</f>
        <v>0</v>
      </c>
      <c r="BH148" s="181">
        <f>IF(N148="zníž. prenesená",J148,0)</f>
        <v>0</v>
      </c>
      <c r="BI148" s="181">
        <f>IF(N148="nulová",J148,0)</f>
        <v>0</v>
      </c>
      <c r="BJ148" s="15" t="s">
        <v>116</v>
      </c>
      <c r="BK148" s="181">
        <f>ROUND(I148*H148,2)</f>
        <v>0</v>
      </c>
      <c r="BL148" s="15" t="s">
        <v>115</v>
      </c>
      <c r="BM148" s="180" t="s">
        <v>208</v>
      </c>
    </row>
    <row r="149" s="2" customFormat="1" ht="21.75" customHeight="1">
      <c r="A149" s="34"/>
      <c r="B149" s="167"/>
      <c r="C149" s="182" t="s">
        <v>209</v>
      </c>
      <c r="D149" s="182" t="s">
        <v>165</v>
      </c>
      <c r="E149" s="183" t="s">
        <v>210</v>
      </c>
      <c r="F149" s="184" t="s">
        <v>211</v>
      </c>
      <c r="G149" s="185" t="s">
        <v>173</v>
      </c>
      <c r="H149" s="186">
        <v>3</v>
      </c>
      <c r="I149" s="187"/>
      <c r="J149" s="188">
        <f>ROUND(I149*H149,2)</f>
        <v>0</v>
      </c>
      <c r="K149" s="189"/>
      <c r="L149" s="190"/>
      <c r="M149" s="191" t="s">
        <v>1</v>
      </c>
      <c r="N149" s="192" t="s">
        <v>41</v>
      </c>
      <c r="O149" s="74"/>
      <c r="P149" s="178">
        <f>O149*H149</f>
        <v>0</v>
      </c>
      <c r="Q149" s="178">
        <v>0.044999999999999998</v>
      </c>
      <c r="R149" s="178">
        <f>Q149*H149</f>
        <v>0.13500000000000001</v>
      </c>
      <c r="S149" s="178">
        <v>0</v>
      </c>
      <c r="T149" s="179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0" t="s">
        <v>142</v>
      </c>
      <c r="AT149" s="180" t="s">
        <v>165</v>
      </c>
      <c r="AU149" s="180" t="s">
        <v>116</v>
      </c>
      <c r="AY149" s="15" t="s">
        <v>109</v>
      </c>
      <c r="BE149" s="181">
        <f>IF(N149="základná",J149,0)</f>
        <v>0</v>
      </c>
      <c r="BF149" s="181">
        <f>IF(N149="znížená",J149,0)</f>
        <v>0</v>
      </c>
      <c r="BG149" s="181">
        <f>IF(N149="zákl. prenesená",J149,0)</f>
        <v>0</v>
      </c>
      <c r="BH149" s="181">
        <f>IF(N149="zníž. prenesená",J149,0)</f>
        <v>0</v>
      </c>
      <c r="BI149" s="181">
        <f>IF(N149="nulová",J149,0)</f>
        <v>0</v>
      </c>
      <c r="BJ149" s="15" t="s">
        <v>116</v>
      </c>
      <c r="BK149" s="181">
        <f>ROUND(I149*H149,2)</f>
        <v>0</v>
      </c>
      <c r="BL149" s="15" t="s">
        <v>115</v>
      </c>
      <c r="BM149" s="180" t="s">
        <v>212</v>
      </c>
    </row>
    <row r="150" s="2" customFormat="1" ht="24.15" customHeight="1">
      <c r="A150" s="34"/>
      <c r="B150" s="167"/>
      <c r="C150" s="168" t="s">
        <v>213</v>
      </c>
      <c r="D150" s="168" t="s">
        <v>111</v>
      </c>
      <c r="E150" s="169" t="s">
        <v>214</v>
      </c>
      <c r="F150" s="170" t="s">
        <v>215</v>
      </c>
      <c r="G150" s="171" t="s">
        <v>173</v>
      </c>
      <c r="H150" s="172">
        <v>1</v>
      </c>
      <c r="I150" s="173"/>
      <c r="J150" s="174">
        <f>ROUND(I150*H150,2)</f>
        <v>0</v>
      </c>
      <c r="K150" s="175"/>
      <c r="L150" s="35"/>
      <c r="M150" s="176" t="s">
        <v>1</v>
      </c>
      <c r="N150" s="177" t="s">
        <v>41</v>
      </c>
      <c r="O150" s="74"/>
      <c r="P150" s="178">
        <f>O150*H150</f>
        <v>0</v>
      </c>
      <c r="Q150" s="178">
        <v>0.00067000000000000002</v>
      </c>
      <c r="R150" s="178">
        <f>Q150*H150</f>
        <v>0.00067000000000000002</v>
      </c>
      <c r="S150" s="178">
        <v>0</v>
      </c>
      <c r="T150" s="179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0" t="s">
        <v>115</v>
      </c>
      <c r="AT150" s="180" t="s">
        <v>111</v>
      </c>
      <c r="AU150" s="180" t="s">
        <v>116</v>
      </c>
      <c r="AY150" s="15" t="s">
        <v>109</v>
      </c>
      <c r="BE150" s="181">
        <f>IF(N150="základná",J150,0)</f>
        <v>0</v>
      </c>
      <c r="BF150" s="181">
        <f>IF(N150="znížená",J150,0)</f>
        <v>0</v>
      </c>
      <c r="BG150" s="181">
        <f>IF(N150="zákl. prenesená",J150,0)</f>
        <v>0</v>
      </c>
      <c r="BH150" s="181">
        <f>IF(N150="zníž. prenesená",J150,0)</f>
        <v>0</v>
      </c>
      <c r="BI150" s="181">
        <f>IF(N150="nulová",J150,0)</f>
        <v>0</v>
      </c>
      <c r="BJ150" s="15" t="s">
        <v>116</v>
      </c>
      <c r="BK150" s="181">
        <f>ROUND(I150*H150,2)</f>
        <v>0</v>
      </c>
      <c r="BL150" s="15" t="s">
        <v>115</v>
      </c>
      <c r="BM150" s="180" t="s">
        <v>216</v>
      </c>
    </row>
    <row r="151" s="2" customFormat="1" ht="16.5" customHeight="1">
      <c r="A151" s="34"/>
      <c r="B151" s="167"/>
      <c r="C151" s="182" t="s">
        <v>217</v>
      </c>
      <c r="D151" s="182" t="s">
        <v>165</v>
      </c>
      <c r="E151" s="183" t="s">
        <v>218</v>
      </c>
      <c r="F151" s="184" t="s">
        <v>219</v>
      </c>
      <c r="G151" s="185" t="s">
        <v>173</v>
      </c>
      <c r="H151" s="186">
        <v>1</v>
      </c>
      <c r="I151" s="187"/>
      <c r="J151" s="188">
        <f>ROUND(I151*H151,2)</f>
        <v>0</v>
      </c>
      <c r="K151" s="189"/>
      <c r="L151" s="190"/>
      <c r="M151" s="191" t="s">
        <v>1</v>
      </c>
      <c r="N151" s="192" t="s">
        <v>41</v>
      </c>
      <c r="O151" s="74"/>
      <c r="P151" s="178">
        <f>O151*H151</f>
        <v>0</v>
      </c>
      <c r="Q151" s="178">
        <v>0.010999999999999999</v>
      </c>
      <c r="R151" s="178">
        <f>Q151*H151</f>
        <v>0.010999999999999999</v>
      </c>
      <c r="S151" s="178">
        <v>0</v>
      </c>
      <c r="T151" s="179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0" t="s">
        <v>142</v>
      </c>
      <c r="AT151" s="180" t="s">
        <v>165</v>
      </c>
      <c r="AU151" s="180" t="s">
        <v>116</v>
      </c>
      <c r="AY151" s="15" t="s">
        <v>109</v>
      </c>
      <c r="BE151" s="181">
        <f>IF(N151="základná",J151,0)</f>
        <v>0</v>
      </c>
      <c r="BF151" s="181">
        <f>IF(N151="znížená",J151,0)</f>
        <v>0</v>
      </c>
      <c r="BG151" s="181">
        <f>IF(N151="zákl. prenesená",J151,0)</f>
        <v>0</v>
      </c>
      <c r="BH151" s="181">
        <f>IF(N151="zníž. prenesená",J151,0)</f>
        <v>0</v>
      </c>
      <c r="BI151" s="181">
        <f>IF(N151="nulová",J151,0)</f>
        <v>0</v>
      </c>
      <c r="BJ151" s="15" t="s">
        <v>116</v>
      </c>
      <c r="BK151" s="181">
        <f>ROUND(I151*H151,2)</f>
        <v>0</v>
      </c>
      <c r="BL151" s="15" t="s">
        <v>115</v>
      </c>
      <c r="BM151" s="180" t="s">
        <v>220</v>
      </c>
    </row>
    <row r="152" s="2" customFormat="1" ht="16.5" customHeight="1">
      <c r="A152" s="34"/>
      <c r="B152" s="167"/>
      <c r="C152" s="168" t="s">
        <v>221</v>
      </c>
      <c r="D152" s="168" t="s">
        <v>111</v>
      </c>
      <c r="E152" s="169" t="s">
        <v>222</v>
      </c>
      <c r="F152" s="170" t="s">
        <v>223</v>
      </c>
      <c r="G152" s="171" t="s">
        <v>173</v>
      </c>
      <c r="H152" s="172">
        <v>2</v>
      </c>
      <c r="I152" s="173"/>
      <c r="J152" s="174">
        <f>ROUND(I152*H152,2)</f>
        <v>0</v>
      </c>
      <c r="K152" s="175"/>
      <c r="L152" s="35"/>
      <c r="M152" s="176" t="s">
        <v>1</v>
      </c>
      <c r="N152" s="177" t="s">
        <v>41</v>
      </c>
      <c r="O152" s="74"/>
      <c r="P152" s="178">
        <f>O152*H152</f>
        <v>0</v>
      </c>
      <c r="Q152" s="178">
        <v>0.0013400000000000001</v>
      </c>
      <c r="R152" s="178">
        <f>Q152*H152</f>
        <v>0.0026800000000000001</v>
      </c>
      <c r="S152" s="178">
        <v>0</v>
      </c>
      <c r="T152" s="179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0" t="s">
        <v>115</v>
      </c>
      <c r="AT152" s="180" t="s">
        <v>111</v>
      </c>
      <c r="AU152" s="180" t="s">
        <v>116</v>
      </c>
      <c r="AY152" s="15" t="s">
        <v>109</v>
      </c>
      <c r="BE152" s="181">
        <f>IF(N152="základná",J152,0)</f>
        <v>0</v>
      </c>
      <c r="BF152" s="181">
        <f>IF(N152="znížená",J152,0)</f>
        <v>0</v>
      </c>
      <c r="BG152" s="181">
        <f>IF(N152="zákl. prenesená",J152,0)</f>
        <v>0</v>
      </c>
      <c r="BH152" s="181">
        <f>IF(N152="zníž. prenesená",J152,0)</f>
        <v>0</v>
      </c>
      <c r="BI152" s="181">
        <f>IF(N152="nulová",J152,0)</f>
        <v>0</v>
      </c>
      <c r="BJ152" s="15" t="s">
        <v>116</v>
      </c>
      <c r="BK152" s="181">
        <f>ROUND(I152*H152,2)</f>
        <v>0</v>
      </c>
      <c r="BL152" s="15" t="s">
        <v>115</v>
      </c>
      <c r="BM152" s="180" t="s">
        <v>224</v>
      </c>
    </row>
    <row r="153" s="2" customFormat="1" ht="24.15" customHeight="1">
      <c r="A153" s="34"/>
      <c r="B153" s="167"/>
      <c r="C153" s="182" t="s">
        <v>225</v>
      </c>
      <c r="D153" s="182" t="s">
        <v>165</v>
      </c>
      <c r="E153" s="183" t="s">
        <v>226</v>
      </c>
      <c r="F153" s="184" t="s">
        <v>227</v>
      </c>
      <c r="G153" s="185" t="s">
        <v>173</v>
      </c>
      <c r="H153" s="186">
        <v>2</v>
      </c>
      <c r="I153" s="187"/>
      <c r="J153" s="188">
        <f>ROUND(I153*H153,2)</f>
        <v>0</v>
      </c>
      <c r="K153" s="189"/>
      <c r="L153" s="190"/>
      <c r="M153" s="191" t="s">
        <v>1</v>
      </c>
      <c r="N153" s="192" t="s">
        <v>41</v>
      </c>
      <c r="O153" s="74"/>
      <c r="P153" s="178">
        <f>O153*H153</f>
        <v>0</v>
      </c>
      <c r="Q153" s="178">
        <v>0.052999999999999998</v>
      </c>
      <c r="R153" s="178">
        <f>Q153*H153</f>
        <v>0.106</v>
      </c>
      <c r="S153" s="178">
        <v>0</v>
      </c>
      <c r="T153" s="179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0" t="s">
        <v>142</v>
      </c>
      <c r="AT153" s="180" t="s">
        <v>165</v>
      </c>
      <c r="AU153" s="180" t="s">
        <v>116</v>
      </c>
      <c r="AY153" s="15" t="s">
        <v>109</v>
      </c>
      <c r="BE153" s="181">
        <f>IF(N153="základná",J153,0)</f>
        <v>0</v>
      </c>
      <c r="BF153" s="181">
        <f>IF(N153="znížená",J153,0)</f>
        <v>0</v>
      </c>
      <c r="BG153" s="181">
        <f>IF(N153="zákl. prenesená",J153,0)</f>
        <v>0</v>
      </c>
      <c r="BH153" s="181">
        <f>IF(N153="zníž. prenesená",J153,0)</f>
        <v>0</v>
      </c>
      <c r="BI153" s="181">
        <f>IF(N153="nulová",J153,0)</f>
        <v>0</v>
      </c>
      <c r="BJ153" s="15" t="s">
        <v>116</v>
      </c>
      <c r="BK153" s="181">
        <f>ROUND(I153*H153,2)</f>
        <v>0</v>
      </c>
      <c r="BL153" s="15" t="s">
        <v>115</v>
      </c>
      <c r="BM153" s="180" t="s">
        <v>228</v>
      </c>
    </row>
    <row r="154" s="12" customFormat="1" ht="22.8" customHeight="1">
      <c r="A154" s="12"/>
      <c r="B154" s="154"/>
      <c r="C154" s="12"/>
      <c r="D154" s="155" t="s">
        <v>74</v>
      </c>
      <c r="E154" s="165" t="s">
        <v>229</v>
      </c>
      <c r="F154" s="165" t="s">
        <v>230</v>
      </c>
      <c r="G154" s="12"/>
      <c r="H154" s="12"/>
      <c r="I154" s="157"/>
      <c r="J154" s="166">
        <f>BK154</f>
        <v>0</v>
      </c>
      <c r="K154" s="12"/>
      <c r="L154" s="154"/>
      <c r="M154" s="159"/>
      <c r="N154" s="160"/>
      <c r="O154" s="160"/>
      <c r="P154" s="161">
        <f>P155</f>
        <v>0</v>
      </c>
      <c r="Q154" s="160"/>
      <c r="R154" s="161">
        <f>R155</f>
        <v>0</v>
      </c>
      <c r="S154" s="160"/>
      <c r="T154" s="162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55" t="s">
        <v>80</v>
      </c>
      <c r="AT154" s="163" t="s">
        <v>74</v>
      </c>
      <c r="AU154" s="163" t="s">
        <v>80</v>
      </c>
      <c r="AY154" s="155" t="s">
        <v>109</v>
      </c>
      <c r="BK154" s="164">
        <f>BK155</f>
        <v>0</v>
      </c>
    </row>
    <row r="155" s="2" customFormat="1" ht="33" customHeight="1">
      <c r="A155" s="34"/>
      <c r="B155" s="167"/>
      <c r="C155" s="168" t="s">
        <v>231</v>
      </c>
      <c r="D155" s="168" t="s">
        <v>111</v>
      </c>
      <c r="E155" s="169" t="s">
        <v>232</v>
      </c>
      <c r="F155" s="170" t="s">
        <v>233</v>
      </c>
      <c r="G155" s="171" t="s">
        <v>234</v>
      </c>
      <c r="H155" s="172">
        <v>319.62299999999999</v>
      </c>
      <c r="I155" s="173"/>
      <c r="J155" s="174">
        <f>ROUND(I155*H155,2)</f>
        <v>0</v>
      </c>
      <c r="K155" s="175"/>
      <c r="L155" s="35"/>
      <c r="M155" s="193" t="s">
        <v>1</v>
      </c>
      <c r="N155" s="194" t="s">
        <v>41</v>
      </c>
      <c r="O155" s="195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0" t="s">
        <v>115</v>
      </c>
      <c r="AT155" s="180" t="s">
        <v>111</v>
      </c>
      <c r="AU155" s="180" t="s">
        <v>116</v>
      </c>
      <c r="AY155" s="15" t="s">
        <v>109</v>
      </c>
      <c r="BE155" s="181">
        <f>IF(N155="základná",J155,0)</f>
        <v>0</v>
      </c>
      <c r="BF155" s="181">
        <f>IF(N155="znížená",J155,0)</f>
        <v>0</v>
      </c>
      <c r="BG155" s="181">
        <f>IF(N155="zákl. prenesená",J155,0)</f>
        <v>0</v>
      </c>
      <c r="BH155" s="181">
        <f>IF(N155="zníž. prenesená",J155,0)</f>
        <v>0</v>
      </c>
      <c r="BI155" s="181">
        <f>IF(N155="nulová",J155,0)</f>
        <v>0</v>
      </c>
      <c r="BJ155" s="15" t="s">
        <v>116</v>
      </c>
      <c r="BK155" s="181">
        <f>ROUND(I155*H155,2)</f>
        <v>0</v>
      </c>
      <c r="BL155" s="15" t="s">
        <v>115</v>
      </c>
      <c r="BM155" s="180" t="s">
        <v>235</v>
      </c>
    </row>
    <row r="156" s="2" customFormat="1" ht="6.96" customHeight="1">
      <c r="A156" s="34"/>
      <c r="B156" s="57"/>
      <c r="C156" s="58"/>
      <c r="D156" s="58"/>
      <c r="E156" s="58"/>
      <c r="F156" s="58"/>
      <c r="G156" s="58"/>
      <c r="H156" s="58"/>
      <c r="I156" s="58"/>
      <c r="J156" s="58"/>
      <c r="K156" s="58"/>
      <c r="L156" s="35"/>
      <c r="M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</sheetData>
  <autoFilter ref="C118:K155"/>
  <mergeCells count="6">
    <mergeCell ref="E7:H7"/>
    <mergeCell ref="E16:H16"/>
    <mergeCell ref="E25:H25"/>
    <mergeCell ref="E85:H85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DESKTOP-ECL8UAH\PC</dc:creator>
  <cp:lastModifiedBy>DESKTOP-ECL8UAH\PC</cp:lastModifiedBy>
  <dcterms:created xsi:type="dcterms:W3CDTF">2022-03-15T12:00:04Z</dcterms:created>
  <dcterms:modified xsi:type="dcterms:W3CDTF">2022-03-15T12:00:05Z</dcterms:modified>
</cp:coreProperties>
</file>