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<sst xmlns="http://schemas.openxmlformats.org/spreadsheetml/2006/main" count="486" uniqueCount="245">
  <si>
    <t>KRYCÍ LIST ROZPOČTU</t>
  </si>
  <si>
    <t>Názov stavby</t>
  </si>
  <si>
    <t>Rozšírenie IS pre  IBV Olešná Rovňany - vodovod V2 + stoka SK</t>
  </si>
  <si>
    <t>JKSO</t>
  </si>
  <si>
    <t xml:space="preserve"> </t>
  </si>
  <si>
    <t>Kód stavby</t>
  </si>
  <si>
    <t>B4</t>
  </si>
  <si>
    <t>Názov objektu</t>
  </si>
  <si>
    <t>Kanalizačná stoka SK</t>
  </si>
  <si>
    <t>EČO</t>
  </si>
  <si>
    <t>Kód objektu</t>
  </si>
  <si>
    <t>2</t>
  </si>
  <si>
    <t>Názov časti</t>
  </si>
  <si>
    <t>Miesto</t>
  </si>
  <si>
    <t>Kód časti</t>
  </si>
  <si>
    <t>Názov podčasti</t>
  </si>
  <si>
    <t>Kód podčasti</t>
  </si>
  <si>
    <t>IČO</t>
  </si>
  <si>
    <t>DIČ</t>
  </si>
  <si>
    <t>Objednávateľ</t>
  </si>
  <si>
    <t>Obec Olešna</t>
  </si>
  <si>
    <t>Projektant</t>
  </si>
  <si>
    <t>Ing.Cyprich Róbert</t>
  </si>
  <si>
    <t>Zhotoviteľ</t>
  </si>
  <si>
    <t>Rozpočet číslo</t>
  </si>
  <si>
    <t>Spracoval</t>
  </si>
  <si>
    <t>Dňa</t>
  </si>
  <si>
    <t>Linková Zdena</t>
  </si>
  <si>
    <t>10.11.2015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</si>
  <si>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</si>
  <si>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</si>
  <si>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</si>
  <si>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</si>
  <si>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</si>
  <si>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</si>
  <si>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</si>
  <si>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</si>
  <si>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</si>
  <si>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</si>
  <si>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</si>
  <si>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</si>
  <si>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</si>
  <si>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</si>
  <si>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</si>
  <si>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</si>
  <si>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</si>
  <si>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</si>
  <si>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</si>
  <si>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</si>
  <si>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</si>
  <si>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</si>
  <si>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</si>
  <si>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</si>
  <si>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</si>
  <si>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</si>
  <si>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</si>
  <si>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</si>
  <si>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</si>
  <si>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</si>
  <si>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</si>
  <si>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</si>
  <si>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</si>
  <si>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</si>
  <si>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</si>
  <si>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</si>
  <si>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</si>
  <si>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</si>
  <si>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</si>
  <si>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</si>
  <si>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</si>
  <si>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</si>
  <si>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</si>
  <si>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</si>
  <si>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</si>
  <si>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</si>
  <si>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</si>
  <si>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</si>
  <si>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</si>
  <si>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</si>
  <si>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</si>
  <si>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</si>
  <si>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</si>
  <si>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</si>
  <si>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</si>
  <si>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</si>
  <si>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</si>
  <si>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27.05.2016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</si>
  <si>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</si>
  <si>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</si>
  <si>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</si>
  <si>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</si>
  <si>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</si>
  <si>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</si>
  <si>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</si>
  <si>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</si>
  <si>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</si>
  <si>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</si>
  <si>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</si>
  <si>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</si>
  <si>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</si>
  <si>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</si>
  <si>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</si>
  <si>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</si>
  <si>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</si>
  <si>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</si>
  <si>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</si>
  <si>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</si>
  <si>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</si>
  <si>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</si>
  <si>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</si>
  <si>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1</t>
  </si>
  <si>
    <t>Zemné práce</t>
  </si>
  <si>
    <t>K</t>
  </si>
  <si>
    <t>001</t>
  </si>
  <si>
    <t>132201202</t>
  </si>
  <si>
    <t>Výkop ryhy šírky 600-2000mm horn.3 od 100 do 1000 m3</t>
  </si>
  <si>
    <t>m3</t>
  </si>
  <si>
    <t>0,70*2,45*43,0</t>
  </si>
  <si>
    <t>-1</t>
  </si>
  <si>
    <t>1,28*2,45*208,0</t>
  </si>
  <si>
    <t>Súčet</t>
  </si>
  <si>
    <t>4</t>
  </si>
  <si>
    <t>132201209</t>
  </si>
  <si>
    <t>Príplatok k cenám za lepivosť horniny 3</t>
  </si>
  <si>
    <t>726,033*0,30</t>
  </si>
  <si>
    <t>3</t>
  </si>
  <si>
    <t>151101101</t>
  </si>
  <si>
    <t>Paženie a rozopretie stien rýh pre podzemné vedenie, príložné do 2 m</t>
  </si>
  <si>
    <t>m2</t>
  </si>
  <si>
    <t>208,0*2,0*2</t>
  </si>
  <si>
    <t>151101111</t>
  </si>
  <si>
    <t>Odstránenie paženia rýh pre podzemné vedenie, príložné hĺbky do 2 m</t>
  </si>
  <si>
    <t>5</t>
  </si>
  <si>
    <t>162401102</t>
  </si>
  <si>
    <t>Vodorovné premiestnenie výkopku po spevnenej ceste, z horniny tr.1-4 do 2000 m</t>
  </si>
  <si>
    <t>44,451+157,044</t>
  </si>
  <si>
    <t>6</t>
  </si>
  <si>
    <t>171201202</t>
  </si>
  <si>
    <t>Uloženie sypaniny na skládky nad 100 do 1000 m3</t>
  </si>
  <si>
    <t>7</t>
  </si>
  <si>
    <t>174101002</t>
  </si>
  <si>
    <t>Zásyp sypaninou so zhutnením jám, šachiet, rýh, zárezov alebo okolo objektov nad 100 do 1000 m3</t>
  </si>
  <si>
    <t>726,033-(44,451+157,044)</t>
  </si>
  <si>
    <t>8</t>
  </si>
  <si>
    <t>175101101</t>
  </si>
  <si>
    <t>Obsyp potrubia sypaninou z vhodných hornín 1 až 4 bez prehodenia sypaniny</t>
  </si>
  <si>
    <t>0,70*0,45*43,0</t>
  </si>
  <si>
    <t>1,28*0,60*208,0</t>
  </si>
  <si>
    <t>Medzisúčet</t>
  </si>
  <si>
    <t>"odpočet-vytlačená zemina" -(7,81/100)*208,0</t>
  </si>
  <si>
    <t>9</t>
  </si>
  <si>
    <t>M</t>
  </si>
  <si>
    <t>MAT</t>
  </si>
  <si>
    <t>5833773700</t>
  </si>
  <si>
    <t>Štrkopiesok drvený 0-16 n</t>
  </si>
  <si>
    <t>Vodorovné konštrukcie</t>
  </si>
  <si>
    <t>10</t>
  </si>
  <si>
    <t>271</t>
  </si>
  <si>
    <t>451572111</t>
  </si>
  <si>
    <t>Lôžko pod potrubie, stoky a drobné objekty, v otvorenom výkope z kameniva drobného ťaženého 0-4 mm</t>
  </si>
  <si>
    <t>0,70*0,15*43,0</t>
  </si>
  <si>
    <t>1,28*0,15*208,0</t>
  </si>
  <si>
    <t>Rúrové vedenie</t>
  </si>
  <si>
    <t>11</t>
  </si>
  <si>
    <t>871313121</t>
  </si>
  <si>
    <t>Montáž potrubia z kanalizačných rúr z tvrdého PVC tesn. gumovým krúžkom v skl. do 20% DN 150</t>
  </si>
  <si>
    <t>m</t>
  </si>
  <si>
    <t>12</t>
  </si>
  <si>
    <t>2861102500</t>
  </si>
  <si>
    <t>Kanalizačné rúry PVC-U hladké s hrdlom 160x 4.0x5000mm</t>
  </si>
  <si>
    <t>ks</t>
  </si>
  <si>
    <t>50,000/5</t>
  </si>
  <si>
    <t>13</t>
  </si>
  <si>
    <t>871383121</t>
  </si>
  <si>
    <t>Montáž potrubia kanalizačného z korugovaných rúr - PVC-U DN 300 mm</t>
  </si>
  <si>
    <t>14</t>
  </si>
  <si>
    <t>2861105100</t>
  </si>
  <si>
    <t>PVC-U rúra kanalizačná korugovaná hrdlovaná k DN 300 x 3000 SN8</t>
  </si>
  <si>
    <t>208,000/3</t>
  </si>
  <si>
    <t>15</t>
  </si>
  <si>
    <t>877313123</t>
  </si>
  <si>
    <t>Montáž tvarovky na potrubí z rúr z tvrdého PVC tesn. gumovým krúžkom, jednoosá DN 150</t>
  </si>
  <si>
    <t>16</t>
  </si>
  <si>
    <t>2863101500</t>
  </si>
  <si>
    <t>PVC-U koleno pre kanalizačné rúry hladké 160/15°</t>
  </si>
  <si>
    <t>17</t>
  </si>
  <si>
    <t>2863101600</t>
  </si>
  <si>
    <t>PVC-U koleno pre kanalizačné rúry hladké 160/30°</t>
  </si>
  <si>
    <t>18</t>
  </si>
  <si>
    <t>877373121</t>
  </si>
  <si>
    <t xml:space="preserve">Montáž tvarovky na potrubí z rúr z tvrdého PVC tesnených gumovým krúžkom, odbočná DN 300 </t>
  </si>
  <si>
    <t>19</t>
  </si>
  <si>
    <t>2862105500</t>
  </si>
  <si>
    <t>Korugované tvarovky odbočka k-DN 300/150</t>
  </si>
  <si>
    <t>20</t>
  </si>
  <si>
    <t>892311000</t>
  </si>
  <si>
    <t>Skúška tesnosti kanalizácie D 150</t>
  </si>
  <si>
    <t>21</t>
  </si>
  <si>
    <t>892371000</t>
  </si>
  <si>
    <t>Skúška tesnosti kanalizácie D 300</t>
  </si>
  <si>
    <t>22</t>
  </si>
  <si>
    <t>894401111</t>
  </si>
  <si>
    <t>Osadenie betónového dielca pre šachty, rovná alebo prechodová skruž TBS</t>
  </si>
  <si>
    <t>23</t>
  </si>
  <si>
    <t>5922470180</t>
  </si>
  <si>
    <t xml:space="preserve">Skruž betónová prechodová TBS 1000/625-S s poplastovanou stupačkou  </t>
  </si>
  <si>
    <t>24</t>
  </si>
  <si>
    <t>5922470150</t>
  </si>
  <si>
    <t xml:space="preserve">Skruž betónová rovná TBS 1000/250-S s poplastovanou stupačkou  </t>
  </si>
  <si>
    <t>25</t>
  </si>
  <si>
    <t>5922470160</t>
  </si>
  <si>
    <t xml:space="preserve">Skruž betónová rovná TBS 1000/500-S s poplastovanou stupačkou  </t>
  </si>
  <si>
    <t>26</t>
  </si>
  <si>
    <t>5922470250</t>
  </si>
  <si>
    <t xml:space="preserve">Šachtové kanalizačné dno DN 1000 H 800 s otvorom DN 300  </t>
  </si>
  <si>
    <t>27</t>
  </si>
  <si>
    <t>894403011</t>
  </si>
  <si>
    <t>Osadenie betónového dielca pre šachty, stropný akéhokoľvek druhu</t>
  </si>
  <si>
    <t>28</t>
  </si>
  <si>
    <t>5922470200</t>
  </si>
  <si>
    <t xml:space="preserve">Vyrovnávací prstenec TBW 625/60 </t>
  </si>
  <si>
    <t>29</t>
  </si>
  <si>
    <t>5922470210</t>
  </si>
  <si>
    <t xml:space="preserve">Vyrovnávací prstenec TBW 625/80  </t>
  </si>
  <si>
    <t>30</t>
  </si>
  <si>
    <t>5922470220</t>
  </si>
  <si>
    <t xml:space="preserve">Vyrovnávací prstenec TBW 625/100  </t>
  </si>
  <si>
    <t>31</t>
  </si>
  <si>
    <t>894431134</t>
  </si>
  <si>
    <t>Montáž revíznej šachty z PVC, DN 400/160 (DN šachty/DN potr. ved.), tlak 12,5 t, hl. 1600 do 2000mm</t>
  </si>
  <si>
    <t>32</t>
  </si>
  <si>
    <t>28601</t>
  </si>
  <si>
    <t>Revízna šachta PVC DN400/150 priama komplet</t>
  </si>
  <si>
    <t>33</t>
  </si>
  <si>
    <t>899103111</t>
  </si>
  <si>
    <t>Osadenie poklopu liatinového a oceľového vrátane rámu hmotn. nad 100 do 150 kg</t>
  </si>
  <si>
    <t>34</t>
  </si>
  <si>
    <t>5524211160</t>
  </si>
  <si>
    <t xml:space="preserve">Poklop kanalizačný komplet okrúhly,D 400kN </t>
  </si>
  <si>
    <t>99</t>
  </si>
  <si>
    <t>Presun hmôt HSV</t>
  </si>
  <si>
    <t>35</t>
  </si>
  <si>
    <t>998274101</t>
  </si>
  <si>
    <t>Presun hmôt pre rúrové vedenie hĺbené z rúr v otvorenom výkope</t>
  </si>
  <si>
    <t>t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</si>
</sst>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8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85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6" fontId="7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5" fontId="10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8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166" fontId="11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left" vertical="center"/>
      <protection/>
    </xf>
    <xf numFmtId="167" fontId="14" fillId="0" borderId="0" xfId="0" applyNumberFormat="1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58" xfId="0" applyFont="1" applyFill="1" applyBorder="1" applyAlignment="1" applyProtection="1">
      <alignment horizontal="center" vertical="center" wrapText="1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2" fillId="34" borderId="60" xfId="0" applyNumberFormat="1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167" fontId="14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7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7" fontId="21" fillId="0" borderId="0" xfId="0" applyNumberFormat="1" applyFont="1" applyAlignment="1" applyProtection="1">
      <alignment horizontal="right" vertical="center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 locked="0"/>
    </xf>
    <xf numFmtId="0" fontId="3" fillId="34" borderId="57" xfId="0" applyFont="1" applyFill="1" applyBorder="1" applyAlignment="1" applyProtection="1">
      <alignment horizontal="center" vertical="center" wrapText="1"/>
      <protection locked="0"/>
    </xf>
    <xf numFmtId="164" fontId="3" fillId="34" borderId="59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7" fontId="2" fillId="33" borderId="0" xfId="0" applyNumberFormat="1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7" fontId="21" fillId="33" borderId="0" xfId="0" applyNumberFormat="1" applyFont="1" applyFill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3" fillId="34" borderId="58" xfId="0" applyFont="1" applyFill="1" applyBorder="1" applyAlignment="1" applyProtection="1">
      <alignment horizontal="center" vertical="center" wrapText="1"/>
      <protection locked="0"/>
    </xf>
    <xf numFmtId="164" fontId="3" fillId="34" borderId="60" xfId="0" applyNumberFormat="1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169" fontId="2" fillId="33" borderId="0" xfId="0" applyNumberFormat="1" applyFont="1" applyFill="1" applyAlignment="1" applyProtection="1">
      <alignment horizontal="right" vertical="center"/>
      <protection locked="0"/>
    </xf>
    <xf numFmtId="169" fontId="21" fillId="33" borderId="0" xfId="0" applyNumberFormat="1" applyFont="1" applyFill="1" applyAlignment="1" applyProtection="1">
      <alignment horizontal="right" vertical="center"/>
      <protection locked="0"/>
    </xf>
    <xf numFmtId="165" fontId="7" fillId="33" borderId="41" xfId="0" applyNumberFormat="1" applyFont="1" applyFill="1" applyBorder="1" applyAlignment="1" applyProtection="1">
      <alignment horizontal="right" vertical="center"/>
      <protection locked="0"/>
    </xf>
    <xf numFmtId="166" fontId="0" fillId="33" borderId="27" xfId="0" applyNumberFormat="1" applyFont="1" applyFill="1" applyBorder="1" applyAlignment="1" applyProtection="1">
      <alignment horizontal="right" vertical="center"/>
      <protection locked="0"/>
    </xf>
    <xf numFmtId="166" fontId="7" fillId="33" borderId="31" xfId="0" applyNumberFormat="1" applyFont="1" applyFill="1" applyBorder="1" applyAlignment="1" applyProtection="1">
      <alignment horizontal="right" vertical="center"/>
      <protection locked="0"/>
    </xf>
    <xf numFmtId="166" fontId="7" fillId="33" borderId="27" xfId="0" applyNumberFormat="1" applyFont="1" applyFill="1" applyBorder="1" applyAlignment="1" applyProtection="1">
      <alignment horizontal="right" vertical="center"/>
      <protection locked="0"/>
    </xf>
    <xf numFmtId="0" fontId="3" fillId="33" borderId="28" xfId="0" applyFont="1" applyFill="1" applyBorder="1" applyAlignment="1" applyProtection="1">
      <alignment horizontal="right" vertical="center"/>
      <protection locked="0"/>
    </xf>
    <xf numFmtId="166" fontId="7" fillId="33" borderId="40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1">
      <selection activeCell="E38" sqref="E38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ht="12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ht="8.2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ht="17.25" customHeight="1">
      <c r="A5" s="16"/>
      <c r="B5" s="17" t="s">
        <v>1</v>
      </c>
      <c r="C5" s="17"/>
      <c r="D5" s="17"/>
      <c r="E5" s="18" t="s">
        <v>2</v>
      </c>
      <c r="F5" s="19"/>
      <c r="G5" s="19"/>
      <c r="H5" s="19"/>
      <c r="I5" s="19"/>
      <c r="J5" s="20"/>
      <c r="K5" s="17"/>
      <c r="L5" s="17"/>
      <c r="M5" s="17"/>
      <c r="N5" s="17"/>
      <c r="O5" s="17" t="s">
        <v>3</v>
      </c>
      <c r="P5" s="18" t="s">
        <v>4</v>
      </c>
      <c r="Q5" s="21"/>
      <c r="R5" s="20"/>
      <c r="S5" s="22"/>
    </row>
    <row r="6" spans="1:19" ht="17.25" customHeight="1" hidden="1">
      <c r="A6" s="16"/>
      <c r="B6" s="17" t="s">
        <v>5</v>
      </c>
      <c r="C6" s="17"/>
      <c r="D6" s="17"/>
      <c r="E6" s="23" t="s">
        <v>6</v>
      </c>
      <c r="F6" s="17"/>
      <c r="G6" s="17"/>
      <c r="H6" s="17"/>
      <c r="I6" s="17"/>
      <c r="J6" s="24"/>
      <c r="K6" s="17"/>
      <c r="L6" s="17"/>
      <c r="M6" s="17"/>
      <c r="N6" s="17"/>
      <c r="O6" s="17"/>
      <c r="P6" s="25"/>
      <c r="Q6" s="26"/>
      <c r="R6" s="24"/>
      <c r="S6" s="22"/>
    </row>
    <row r="7" spans="1:19" ht="15.75" customHeight="1">
      <c r="A7" s="16"/>
      <c r="B7" s="17" t="s">
        <v>7</v>
      </c>
      <c r="C7" s="17"/>
      <c r="D7" s="17"/>
      <c r="E7" s="23" t="s">
        <v>8</v>
      </c>
      <c r="F7" s="17"/>
      <c r="G7" s="17"/>
      <c r="H7" s="17"/>
      <c r="I7" s="17"/>
      <c r="J7" s="24"/>
      <c r="K7" s="17"/>
      <c r="L7" s="17"/>
      <c r="M7" s="17"/>
      <c r="N7" s="17"/>
      <c r="O7" s="17" t="s">
        <v>9</v>
      </c>
      <c r="P7" s="23"/>
      <c r="Q7" s="26"/>
      <c r="R7" s="24"/>
      <c r="S7" s="22"/>
    </row>
    <row r="8" spans="1:19" ht="17.25" customHeight="1" hidden="1">
      <c r="A8" s="16"/>
      <c r="B8" s="17" t="s">
        <v>10</v>
      </c>
      <c r="C8" s="17"/>
      <c r="D8" s="17"/>
      <c r="E8" s="23" t="s">
        <v>11</v>
      </c>
      <c r="F8" s="17"/>
      <c r="G8" s="17"/>
      <c r="H8" s="17"/>
      <c r="I8" s="17"/>
      <c r="J8" s="24"/>
      <c r="K8" s="17"/>
      <c r="L8" s="17"/>
      <c r="M8" s="17"/>
      <c r="N8" s="17"/>
      <c r="O8" s="17"/>
      <c r="P8" s="25"/>
      <c r="Q8" s="26"/>
      <c r="R8" s="24"/>
      <c r="S8" s="22"/>
    </row>
    <row r="9" spans="1:19" ht="15.75" customHeight="1">
      <c r="A9" s="16"/>
      <c r="B9" s="17" t="s">
        <v>12</v>
      </c>
      <c r="C9" s="17"/>
      <c r="D9" s="17"/>
      <c r="E9" s="27" t="s">
        <v>4</v>
      </c>
      <c r="F9" s="28"/>
      <c r="G9" s="28"/>
      <c r="H9" s="28"/>
      <c r="I9" s="28"/>
      <c r="J9" s="29"/>
      <c r="K9" s="17"/>
      <c r="L9" s="17"/>
      <c r="M9" s="17"/>
      <c r="N9" s="17"/>
      <c r="O9" s="17" t="s">
        <v>13</v>
      </c>
      <c r="P9" s="30"/>
      <c r="Q9" s="31"/>
      <c r="R9" s="29"/>
      <c r="S9" s="22"/>
    </row>
    <row r="10" spans="1:19" ht="17.25" customHeight="1" hidden="1">
      <c r="A10" s="16"/>
      <c r="B10" s="17" t="s">
        <v>14</v>
      </c>
      <c r="C10" s="17"/>
      <c r="D10" s="17"/>
      <c r="E10" s="32" t="s">
        <v>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26"/>
      <c r="Q10" s="26"/>
      <c r="R10" s="17"/>
      <c r="S10" s="22"/>
    </row>
    <row r="11" spans="1:19" ht="17.25" customHeight="1" hidden="1">
      <c r="A11" s="16"/>
      <c r="B11" s="17" t="s">
        <v>15</v>
      </c>
      <c r="C11" s="17"/>
      <c r="D11" s="17"/>
      <c r="E11" s="32" t="s">
        <v>4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26"/>
      <c r="Q11" s="26"/>
      <c r="R11" s="17"/>
      <c r="S11" s="22"/>
    </row>
    <row r="12" spans="1:19" ht="17.25" customHeight="1" hidden="1">
      <c r="A12" s="16"/>
      <c r="B12" s="17" t="s">
        <v>16</v>
      </c>
      <c r="C12" s="17"/>
      <c r="D12" s="17"/>
      <c r="E12" s="32" t="s">
        <v>4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17"/>
      <c r="S12" s="22"/>
    </row>
    <row r="13" spans="1:19" ht="17.25" customHeight="1" hidden="1">
      <c r="A13" s="16"/>
      <c r="B13" s="17"/>
      <c r="C13" s="17"/>
      <c r="D13" s="17"/>
      <c r="E13" s="32" t="s">
        <v>4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6"/>
      <c r="R13" s="17"/>
      <c r="S13" s="22"/>
    </row>
    <row r="14" spans="1:19" ht="17.25" customHeight="1" hidden="1">
      <c r="A14" s="16"/>
      <c r="B14" s="17"/>
      <c r="C14" s="17"/>
      <c r="D14" s="17"/>
      <c r="E14" s="32" t="s">
        <v>4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6"/>
      <c r="R14" s="17"/>
      <c r="S14" s="22"/>
    </row>
    <row r="15" spans="1:19" ht="17.25" customHeight="1" hidden="1">
      <c r="A15" s="16"/>
      <c r="B15" s="17"/>
      <c r="C15" s="17"/>
      <c r="D15" s="17"/>
      <c r="E15" s="32" t="s">
        <v>4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6"/>
      <c r="R15" s="17"/>
      <c r="S15" s="22"/>
    </row>
    <row r="16" spans="1:19" ht="17.25" customHeight="1" hidden="1">
      <c r="A16" s="16"/>
      <c r="B16" s="17"/>
      <c r="C16" s="17"/>
      <c r="D16" s="17"/>
      <c r="E16" s="32" t="s">
        <v>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6"/>
      <c r="R16" s="17"/>
      <c r="S16" s="22"/>
    </row>
    <row r="17" spans="1:19" ht="17.25" customHeight="1" hidden="1">
      <c r="A17" s="16"/>
      <c r="B17" s="17"/>
      <c r="C17" s="17"/>
      <c r="D17" s="17"/>
      <c r="E17" s="32" t="s">
        <v>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6"/>
      <c r="R17" s="17"/>
      <c r="S17" s="22"/>
    </row>
    <row r="18" spans="1:19" ht="17.25" customHeight="1" hidden="1">
      <c r="A18" s="16"/>
      <c r="B18" s="17"/>
      <c r="C18" s="17"/>
      <c r="D18" s="17"/>
      <c r="E18" s="32" t="s"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6"/>
      <c r="R18" s="17"/>
      <c r="S18" s="22"/>
    </row>
    <row r="19" spans="1:19" ht="17.25" customHeight="1" hidden="1">
      <c r="A19" s="16"/>
      <c r="B19" s="17"/>
      <c r="C19" s="17"/>
      <c r="D19" s="17"/>
      <c r="E19" s="32" t="s">
        <v>4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6"/>
      <c r="R19" s="17"/>
      <c r="S19" s="22"/>
    </row>
    <row r="20" spans="1:19" ht="17.25" customHeight="1" hidden="1">
      <c r="A20" s="16"/>
      <c r="B20" s="17"/>
      <c r="C20" s="17"/>
      <c r="D20" s="17"/>
      <c r="E20" s="32" t="s">
        <v>4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6"/>
      <c r="R20" s="17"/>
      <c r="S20" s="22"/>
    </row>
    <row r="21" spans="1:19" ht="17.25" customHeight="1" hidden="1">
      <c r="A21" s="16"/>
      <c r="B21" s="17"/>
      <c r="C21" s="17"/>
      <c r="D21" s="17"/>
      <c r="E21" s="32" t="s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6"/>
      <c r="R21" s="17"/>
      <c r="S21" s="22"/>
    </row>
    <row r="22" spans="1:19" ht="17.25" customHeight="1" hidden="1">
      <c r="A22" s="16"/>
      <c r="B22" s="17"/>
      <c r="C22" s="17"/>
      <c r="D22" s="17"/>
      <c r="E22" s="32" t="s">
        <v>4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6"/>
      <c r="R22" s="17"/>
      <c r="S22" s="22"/>
    </row>
    <row r="23" spans="1:19" ht="17.25" customHeight="1" hidden="1">
      <c r="A23" s="16"/>
      <c r="B23" s="17"/>
      <c r="C23" s="17"/>
      <c r="D23" s="17"/>
      <c r="E23" s="32" t="s">
        <v>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6"/>
      <c r="R23" s="17"/>
      <c r="S23" s="22"/>
    </row>
    <row r="24" spans="1:19" ht="17.25" customHeight="1" hidden="1">
      <c r="A24" s="16"/>
      <c r="B24" s="17"/>
      <c r="C24" s="17"/>
      <c r="D24" s="17"/>
      <c r="E24" s="32" t="s">
        <v>4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6"/>
      <c r="R24" s="17"/>
      <c r="S24" s="22"/>
    </row>
    <row r="25" spans="1:19" ht="17.25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 t="s">
        <v>17</v>
      </c>
      <c r="P25" s="17" t="s">
        <v>18</v>
      </c>
      <c r="Q25" s="17"/>
      <c r="R25" s="17"/>
      <c r="S25" s="22"/>
    </row>
    <row r="26" spans="1:19" ht="17.25" customHeight="1">
      <c r="A26" s="16"/>
      <c r="B26" s="17" t="s">
        <v>19</v>
      </c>
      <c r="C26" s="17"/>
      <c r="D26" s="17"/>
      <c r="E26" s="18" t="s">
        <v>20</v>
      </c>
      <c r="F26" s="19"/>
      <c r="G26" s="19"/>
      <c r="H26" s="19"/>
      <c r="I26" s="19"/>
      <c r="J26" s="20"/>
      <c r="K26" s="17"/>
      <c r="L26" s="17"/>
      <c r="M26" s="17"/>
      <c r="N26" s="17"/>
      <c r="O26" s="33"/>
      <c r="P26" s="34"/>
      <c r="Q26" s="35"/>
      <c r="R26" s="36"/>
      <c r="S26" s="22"/>
    </row>
    <row r="27" spans="1:19" ht="17.25" customHeight="1">
      <c r="A27" s="16"/>
      <c r="B27" s="17" t="s">
        <v>21</v>
      </c>
      <c r="C27" s="17"/>
      <c r="D27" s="17"/>
      <c r="E27" s="23" t="s">
        <v>22</v>
      </c>
      <c r="F27" s="17"/>
      <c r="G27" s="17"/>
      <c r="H27" s="17"/>
      <c r="I27" s="17"/>
      <c r="J27" s="24"/>
      <c r="K27" s="17"/>
      <c r="L27" s="17"/>
      <c r="M27" s="17"/>
      <c r="N27" s="17"/>
      <c r="O27" s="33"/>
      <c r="P27" s="34"/>
      <c r="Q27" s="35"/>
      <c r="R27" s="36"/>
      <c r="S27" s="22"/>
    </row>
    <row r="28" spans="1:19" ht="17.25" customHeight="1">
      <c r="A28" s="16"/>
      <c r="B28" s="17" t="s">
        <v>23</v>
      </c>
      <c r="C28" s="17"/>
      <c r="D28" s="17"/>
      <c r="E28" s="23" t="s">
        <v>4</v>
      </c>
      <c r="F28" s="17"/>
      <c r="G28" s="17"/>
      <c r="H28" s="17"/>
      <c r="I28" s="17"/>
      <c r="J28" s="24"/>
      <c r="K28" s="17"/>
      <c r="L28" s="17"/>
      <c r="M28" s="17"/>
      <c r="N28" s="17"/>
      <c r="O28" s="33"/>
      <c r="P28" s="34"/>
      <c r="Q28" s="35"/>
      <c r="R28" s="36"/>
      <c r="S28" s="22"/>
    </row>
    <row r="29" spans="1:19" ht="17.25" customHeight="1">
      <c r="A29" s="16"/>
      <c r="B29" s="17"/>
      <c r="C29" s="17"/>
      <c r="D29" s="17"/>
      <c r="E29" s="30"/>
      <c r="F29" s="28"/>
      <c r="G29" s="28"/>
      <c r="H29" s="28"/>
      <c r="I29" s="28"/>
      <c r="J29" s="29"/>
      <c r="K29" s="17"/>
      <c r="L29" s="17"/>
      <c r="M29" s="17"/>
      <c r="N29" s="17"/>
      <c r="O29" s="26"/>
      <c r="P29" s="26"/>
      <c r="Q29" s="26"/>
      <c r="R29" s="17"/>
      <c r="S29" s="22"/>
    </row>
    <row r="30" spans="1:19" ht="17.25" customHeight="1">
      <c r="A30" s="16"/>
      <c r="B30" s="17"/>
      <c r="C30" s="17"/>
      <c r="D30" s="17"/>
      <c r="E30" s="37" t="s">
        <v>24</v>
      </c>
      <c r="F30" s="17"/>
      <c r="G30" s="17" t="s">
        <v>25</v>
      </c>
      <c r="H30" s="17"/>
      <c r="I30" s="17"/>
      <c r="J30" s="17"/>
      <c r="K30" s="17"/>
      <c r="L30" s="17"/>
      <c r="M30" s="17"/>
      <c r="N30" s="17"/>
      <c r="O30" s="37" t="s">
        <v>26</v>
      </c>
      <c r="P30" s="26"/>
      <c r="Q30" s="26"/>
      <c r="R30" s="38"/>
      <c r="S30" s="22"/>
    </row>
    <row r="31" spans="1:19" ht="17.25" customHeight="1">
      <c r="A31" s="16"/>
      <c r="B31" s="17"/>
      <c r="C31" s="17"/>
      <c r="D31" s="17"/>
      <c r="E31" s="33"/>
      <c r="F31" s="17"/>
      <c r="G31" s="34" t="s">
        <v>27</v>
      </c>
      <c r="H31" s="39"/>
      <c r="I31" s="40"/>
      <c r="J31" s="17"/>
      <c r="K31" s="17"/>
      <c r="L31" s="17"/>
      <c r="M31" s="17"/>
      <c r="N31" s="17"/>
      <c r="O31" s="41" t="s">
        <v>28</v>
      </c>
      <c r="P31" s="26"/>
      <c r="Q31" s="26"/>
      <c r="R31" s="42"/>
      <c r="S31" s="22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29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30</v>
      </c>
      <c r="B34" s="51"/>
      <c r="C34" s="51"/>
      <c r="D34" s="52"/>
      <c r="E34" s="53" t="s">
        <v>31</v>
      </c>
      <c r="F34" s="52"/>
      <c r="G34" s="53" t="s">
        <v>32</v>
      </c>
      <c r="H34" s="51"/>
      <c r="I34" s="52"/>
      <c r="J34" s="53" t="s">
        <v>33</v>
      </c>
      <c r="K34" s="51"/>
      <c r="L34" s="53" t="s">
        <v>34</v>
      </c>
      <c r="M34" s="51"/>
      <c r="N34" s="51"/>
      <c r="O34" s="52"/>
      <c r="P34" s="53" t="s">
        <v>35</v>
      </c>
      <c r="Q34" s="51"/>
      <c r="R34" s="51"/>
      <c r="S34" s="54"/>
    </row>
    <row r="35" spans="1:19" ht="20.25" customHeight="1">
      <c r="A35" s="55"/>
      <c r="B35" s="56"/>
      <c r="C35" s="56"/>
      <c r="D35" s="179">
        <v>0</v>
      </c>
      <c r="E35" s="57">
        <f>IF(D35=0,0,R47/D35)</f>
        <v>0</v>
      </c>
      <c r="F35" s="58"/>
      <c r="G35" s="59"/>
      <c r="H35" s="56"/>
      <c r="I35" s="179">
        <v>0</v>
      </c>
      <c r="J35" s="57">
        <f>IF(I35=0,0,R47/I35)</f>
        <v>0</v>
      </c>
      <c r="K35" s="60"/>
      <c r="L35" s="59"/>
      <c r="M35" s="56"/>
      <c r="N35" s="56"/>
      <c r="O35" s="179">
        <v>0</v>
      </c>
      <c r="P35" s="59"/>
      <c r="Q35" s="56"/>
      <c r="R35" s="61">
        <f>IF(O35=0,0,R47/O35)</f>
        <v>0</v>
      </c>
      <c r="S35" s="62"/>
    </row>
    <row r="36" spans="1:19" ht="20.25" customHeight="1">
      <c r="A36" s="46"/>
      <c r="B36" s="47"/>
      <c r="C36" s="47"/>
      <c r="D36" s="47"/>
      <c r="E36" s="48" t="s">
        <v>36</v>
      </c>
      <c r="F36" s="47"/>
      <c r="G36" s="47"/>
      <c r="H36" s="47"/>
      <c r="I36" s="47"/>
      <c r="J36" s="63" t="s">
        <v>37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4" t="s">
        <v>38</v>
      </c>
      <c r="B37" s="65"/>
      <c r="C37" s="66" t="s">
        <v>39</v>
      </c>
      <c r="D37" s="67"/>
      <c r="E37" s="67"/>
      <c r="F37" s="68"/>
      <c r="G37" s="64" t="s">
        <v>40</v>
      </c>
      <c r="H37" s="69"/>
      <c r="I37" s="66" t="s">
        <v>41</v>
      </c>
      <c r="J37" s="67"/>
      <c r="K37" s="67"/>
      <c r="L37" s="64" t="s">
        <v>42</v>
      </c>
      <c r="M37" s="69"/>
      <c r="N37" s="66" t="s">
        <v>43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44</v>
      </c>
      <c r="C38" s="20"/>
      <c r="D38" s="72" t="s">
        <v>45</v>
      </c>
      <c r="E38" s="73">
        <f>SUMIF(Rozpocet!O5:O71,8,Rozpocet!I5:I71)</f>
        <v>0</v>
      </c>
      <c r="F38" s="74"/>
      <c r="G38" s="70">
        <v>8</v>
      </c>
      <c r="H38" s="75" t="s">
        <v>46</v>
      </c>
      <c r="I38" s="36"/>
      <c r="J38" s="180">
        <v>0</v>
      </c>
      <c r="K38" s="76"/>
      <c r="L38" s="70">
        <v>13</v>
      </c>
      <c r="M38" s="34" t="s">
        <v>47</v>
      </c>
      <c r="N38" s="39"/>
      <c r="O38" s="39"/>
      <c r="P38" s="183">
        <f>M48</f>
        <v>20</v>
      </c>
      <c r="Q38" s="77" t="s">
        <v>48</v>
      </c>
      <c r="R38" s="182">
        <v>0</v>
      </c>
      <c r="S38" s="74"/>
    </row>
    <row r="39" spans="1:19" ht="20.25" customHeight="1">
      <c r="A39" s="70">
        <v>2</v>
      </c>
      <c r="B39" s="78"/>
      <c r="C39" s="29"/>
      <c r="D39" s="72" t="s">
        <v>49</v>
      </c>
      <c r="E39" s="73">
        <f>SUMIF(Rozpocet!O10:O71,4,Rozpocet!I10:I71)</f>
        <v>0</v>
      </c>
      <c r="F39" s="74"/>
      <c r="G39" s="70">
        <v>9</v>
      </c>
      <c r="H39" s="17" t="s">
        <v>50</v>
      </c>
      <c r="I39" s="72"/>
      <c r="J39" s="180">
        <v>0</v>
      </c>
      <c r="K39" s="76"/>
      <c r="L39" s="70">
        <v>14</v>
      </c>
      <c r="M39" s="34" t="s">
        <v>51</v>
      </c>
      <c r="N39" s="39"/>
      <c r="O39" s="39"/>
      <c r="P39" s="183">
        <f>M48</f>
        <v>20</v>
      </c>
      <c r="Q39" s="77" t="s">
        <v>48</v>
      </c>
      <c r="R39" s="182">
        <v>0</v>
      </c>
      <c r="S39" s="74"/>
    </row>
    <row r="40" spans="1:19" ht="20.25" customHeight="1">
      <c r="A40" s="70">
        <v>3</v>
      </c>
      <c r="B40" s="71" t="s">
        <v>52</v>
      </c>
      <c r="C40" s="20"/>
      <c r="D40" s="72" t="s">
        <v>45</v>
      </c>
      <c r="E40" s="73">
        <f>SUMIF(Rozpocet!O11:O71,32,Rozpocet!I11:I71)</f>
        <v>0</v>
      </c>
      <c r="F40" s="74"/>
      <c r="G40" s="70">
        <v>10</v>
      </c>
      <c r="H40" s="75" t="s">
        <v>53</v>
      </c>
      <c r="I40" s="36"/>
      <c r="J40" s="180">
        <v>0</v>
      </c>
      <c r="K40" s="76"/>
      <c r="L40" s="70">
        <v>15</v>
      </c>
      <c r="M40" s="34" t="s">
        <v>54</v>
      </c>
      <c r="N40" s="39"/>
      <c r="O40" s="39"/>
      <c r="P40" s="183">
        <f>M48</f>
        <v>20</v>
      </c>
      <c r="Q40" s="77" t="s">
        <v>48</v>
      </c>
      <c r="R40" s="182">
        <v>0</v>
      </c>
      <c r="S40" s="74"/>
    </row>
    <row r="41" spans="1:19" ht="20.25" customHeight="1">
      <c r="A41" s="70">
        <v>4</v>
      </c>
      <c r="B41" s="78"/>
      <c r="C41" s="29"/>
      <c r="D41" s="72" t="s">
        <v>49</v>
      </c>
      <c r="E41" s="73">
        <f>SUMIF(Rozpocet!O12:O71,16,Rozpocet!I12:I71)+SUMIF(Rozpocet!O12:O71,128,Rozpocet!I12:I71)</f>
        <v>0</v>
      </c>
      <c r="F41" s="74"/>
      <c r="G41" s="70">
        <v>11</v>
      </c>
      <c r="H41" s="75"/>
      <c r="I41" s="36"/>
      <c r="J41" s="180">
        <v>0</v>
      </c>
      <c r="K41" s="76"/>
      <c r="L41" s="70">
        <v>16</v>
      </c>
      <c r="M41" s="34" t="s">
        <v>55</v>
      </c>
      <c r="N41" s="39"/>
      <c r="O41" s="39"/>
      <c r="P41" s="183">
        <f>M48</f>
        <v>20</v>
      </c>
      <c r="Q41" s="77" t="s">
        <v>48</v>
      </c>
      <c r="R41" s="182">
        <v>0</v>
      </c>
      <c r="S41" s="74"/>
    </row>
    <row r="42" spans="1:19" ht="20.25" customHeight="1">
      <c r="A42" s="70">
        <v>5</v>
      </c>
      <c r="B42" s="71" t="s">
        <v>56</v>
      </c>
      <c r="C42" s="20"/>
      <c r="D42" s="72" t="s">
        <v>45</v>
      </c>
      <c r="E42" s="73">
        <f>SUMIF(Rozpocet!O13:O71,256,Rozpocet!I13:I71)</f>
        <v>0</v>
      </c>
      <c r="F42" s="74"/>
      <c r="G42" s="79"/>
      <c r="H42" s="39"/>
      <c r="I42" s="36"/>
      <c r="J42" s="80"/>
      <c r="K42" s="76"/>
      <c r="L42" s="70">
        <v>17</v>
      </c>
      <c r="M42" s="34" t="s">
        <v>57</v>
      </c>
      <c r="N42" s="39"/>
      <c r="O42" s="39"/>
      <c r="P42" s="183">
        <f>M48</f>
        <v>20</v>
      </c>
      <c r="Q42" s="77" t="s">
        <v>48</v>
      </c>
      <c r="R42" s="182">
        <v>0</v>
      </c>
      <c r="S42" s="74"/>
    </row>
    <row r="43" spans="1:19" ht="20.25" customHeight="1">
      <c r="A43" s="70">
        <v>6</v>
      </c>
      <c r="B43" s="78"/>
      <c r="C43" s="29"/>
      <c r="D43" s="72" t="s">
        <v>49</v>
      </c>
      <c r="E43" s="73">
        <f>SUMIF(Rozpocet!O14:O71,64,Rozpocet!I14:I71)</f>
        <v>0</v>
      </c>
      <c r="F43" s="74"/>
      <c r="G43" s="79"/>
      <c r="H43" s="39"/>
      <c r="I43" s="36"/>
      <c r="J43" s="80"/>
      <c r="K43" s="76"/>
      <c r="L43" s="70">
        <v>18</v>
      </c>
      <c r="M43" s="75" t="s">
        <v>58</v>
      </c>
      <c r="N43" s="39"/>
      <c r="O43" s="39"/>
      <c r="P43" s="39"/>
      <c r="Q43" s="39"/>
      <c r="R43" s="73">
        <f>SUMIF(Rozpocet!O14:O71,1024,Rozpocet!I14:I71)</f>
        <v>0</v>
      </c>
      <c r="S43" s="74"/>
    </row>
    <row r="44" spans="1:19" ht="20.25" customHeight="1">
      <c r="A44" s="70">
        <v>7</v>
      </c>
      <c r="B44" s="81" t="s">
        <v>59</v>
      </c>
      <c r="C44" s="39"/>
      <c r="D44" s="36"/>
      <c r="E44" s="82">
        <f>SUM(E38:E43)</f>
        <v>0</v>
      </c>
      <c r="F44" s="49"/>
      <c r="G44" s="70">
        <v>12</v>
      </c>
      <c r="H44" s="81" t="s">
        <v>60</v>
      </c>
      <c r="I44" s="36"/>
      <c r="J44" s="83">
        <f>SUM(J38:J41)</f>
        <v>0</v>
      </c>
      <c r="K44" s="84"/>
      <c r="L44" s="70">
        <v>19</v>
      </c>
      <c r="M44" s="81" t="s">
        <v>61</v>
      </c>
      <c r="N44" s="39"/>
      <c r="O44" s="39"/>
      <c r="P44" s="39"/>
      <c r="Q44" s="74"/>
      <c r="R44" s="82">
        <f>SUM(R38:R43)</f>
        <v>0</v>
      </c>
      <c r="S44" s="49"/>
    </row>
    <row r="45" spans="1:19" ht="20.25" customHeight="1">
      <c r="A45" s="85">
        <v>20</v>
      </c>
      <c r="B45" s="86" t="s">
        <v>62</v>
      </c>
      <c r="C45" s="87"/>
      <c r="D45" s="88"/>
      <c r="E45" s="89">
        <f>SUMIF(Rozpocet!O14:O71,512,Rozpocet!I14:I71)</f>
        <v>0</v>
      </c>
      <c r="F45" s="45"/>
      <c r="G45" s="85">
        <v>21</v>
      </c>
      <c r="H45" s="86" t="s">
        <v>63</v>
      </c>
      <c r="I45" s="88"/>
      <c r="J45" s="181">
        <v>0</v>
      </c>
      <c r="K45" s="90">
        <f>M48</f>
        <v>20</v>
      </c>
      <c r="L45" s="85">
        <v>22</v>
      </c>
      <c r="M45" s="86" t="s">
        <v>64</v>
      </c>
      <c r="N45" s="87"/>
      <c r="O45" s="44"/>
      <c r="P45" s="44"/>
      <c r="Q45" s="44"/>
      <c r="R45" s="89">
        <f>SUMIF(Rozpocet!O14:O71,"&lt;4",Rozpocet!I14:I71)+SUMIF(Rozpocet!O14:O71,"&gt;1024",Rozpocet!I14:I71)</f>
        <v>0</v>
      </c>
      <c r="S45" s="45"/>
    </row>
    <row r="46" spans="1:19" ht="20.25" customHeight="1">
      <c r="A46" s="91" t="s">
        <v>21</v>
      </c>
      <c r="B46" s="14"/>
      <c r="C46" s="14"/>
      <c r="D46" s="14"/>
      <c r="E46" s="14"/>
      <c r="F46" s="92"/>
      <c r="G46" s="93"/>
      <c r="H46" s="14"/>
      <c r="I46" s="14"/>
      <c r="J46" s="14"/>
      <c r="K46" s="14"/>
      <c r="L46" s="64" t="s">
        <v>65</v>
      </c>
      <c r="M46" s="52"/>
      <c r="N46" s="66" t="s">
        <v>66</v>
      </c>
      <c r="O46" s="51"/>
      <c r="P46" s="51"/>
      <c r="Q46" s="51"/>
      <c r="R46" s="51"/>
      <c r="S46" s="54"/>
    </row>
    <row r="47" spans="1:19" ht="20.25" customHeight="1">
      <c r="A47" s="16"/>
      <c r="B47" s="17"/>
      <c r="C47" s="17"/>
      <c r="D47" s="17"/>
      <c r="E47" s="17"/>
      <c r="F47" s="24"/>
      <c r="G47" s="94"/>
      <c r="H47" s="17"/>
      <c r="I47" s="17"/>
      <c r="J47" s="17"/>
      <c r="K47" s="17"/>
      <c r="L47" s="70">
        <v>23</v>
      </c>
      <c r="M47" s="75" t="s">
        <v>67</v>
      </c>
      <c r="N47" s="39"/>
      <c r="O47" s="39"/>
      <c r="P47" s="39"/>
      <c r="Q47" s="74"/>
      <c r="R47" s="82">
        <f>ROUND(E44+J44+R44+E45+J45+R45,2)</f>
        <v>0</v>
      </c>
      <c r="S47" s="49"/>
    </row>
    <row r="48" spans="1:19" ht="20.25" customHeight="1">
      <c r="A48" s="95" t="s">
        <v>68</v>
      </c>
      <c r="B48" s="28"/>
      <c r="C48" s="28"/>
      <c r="D48" s="28"/>
      <c r="E48" s="28"/>
      <c r="F48" s="29"/>
      <c r="G48" s="96" t="s">
        <v>69</v>
      </c>
      <c r="H48" s="28"/>
      <c r="I48" s="28"/>
      <c r="J48" s="28"/>
      <c r="K48" s="28"/>
      <c r="L48" s="70">
        <v>24</v>
      </c>
      <c r="M48" s="97">
        <v>20</v>
      </c>
      <c r="N48" s="36" t="s">
        <v>48</v>
      </c>
      <c r="O48" s="98">
        <f>R47-O49</f>
        <v>0</v>
      </c>
      <c r="P48" s="28" t="s">
        <v>70</v>
      </c>
      <c r="Q48" s="28"/>
      <c r="R48" s="99">
        <f>ROUND(O48*M48/100,2)</f>
        <v>0</v>
      </c>
      <c r="S48" s="100"/>
    </row>
    <row r="49" spans="1:19" ht="20.25" customHeight="1">
      <c r="A49" s="101" t="s">
        <v>19</v>
      </c>
      <c r="B49" s="19"/>
      <c r="C49" s="19"/>
      <c r="D49" s="19"/>
      <c r="E49" s="19"/>
      <c r="F49" s="20"/>
      <c r="G49" s="102"/>
      <c r="H49" s="19"/>
      <c r="I49" s="19"/>
      <c r="J49" s="19"/>
      <c r="K49" s="19"/>
      <c r="L49" s="70">
        <v>25</v>
      </c>
      <c r="M49" s="97">
        <v>20</v>
      </c>
      <c r="N49" s="36" t="s">
        <v>48</v>
      </c>
      <c r="O49" s="98">
        <f>ROUND(SUMIF(Rozpocet!N14:N71,M49,Rozpocet!I14:I71)+SUMIF(P38:P42,M49,R38:R42)+IF(K45=M49,J45,0),2)</f>
        <v>0</v>
      </c>
      <c r="P49" s="39" t="s">
        <v>70</v>
      </c>
      <c r="Q49" s="39"/>
      <c r="R49" s="73">
        <f>ROUND(O49*M49/100,2)</f>
        <v>0</v>
      </c>
      <c r="S49" s="74"/>
    </row>
    <row r="50" spans="1:19" ht="20.25" customHeight="1">
      <c r="A50" s="16"/>
      <c r="B50" s="17"/>
      <c r="C50" s="17"/>
      <c r="D50" s="17"/>
      <c r="E50" s="17"/>
      <c r="F50" s="24"/>
      <c r="G50" s="94"/>
      <c r="H50" s="17"/>
      <c r="I50" s="17"/>
      <c r="J50" s="17"/>
      <c r="K50" s="17"/>
      <c r="L50" s="85">
        <v>26</v>
      </c>
      <c r="M50" s="103" t="s">
        <v>71</v>
      </c>
      <c r="N50" s="87"/>
      <c r="O50" s="87"/>
      <c r="P50" s="87"/>
      <c r="Q50" s="44"/>
      <c r="R50" s="104">
        <f>R47+R48+R49</f>
        <v>0</v>
      </c>
      <c r="S50" s="105"/>
    </row>
    <row r="51" spans="1:19" ht="20.25" customHeight="1">
      <c r="A51" s="95" t="s">
        <v>72</v>
      </c>
      <c r="B51" s="28"/>
      <c r="C51" s="28"/>
      <c r="D51" s="28"/>
      <c r="E51" s="28"/>
      <c r="F51" s="29"/>
      <c r="G51" s="96" t="s">
        <v>69</v>
      </c>
      <c r="H51" s="28"/>
      <c r="I51" s="28"/>
      <c r="J51" s="28"/>
      <c r="K51" s="28"/>
      <c r="L51" s="64" t="s">
        <v>73</v>
      </c>
      <c r="M51" s="52"/>
      <c r="N51" s="66" t="s">
        <v>74</v>
      </c>
      <c r="O51" s="51"/>
      <c r="P51" s="51"/>
      <c r="Q51" s="51"/>
      <c r="R51" s="106"/>
      <c r="S51" s="54"/>
    </row>
    <row r="52" spans="1:19" ht="20.25" customHeight="1">
      <c r="A52" s="101" t="s">
        <v>23</v>
      </c>
      <c r="B52" s="19"/>
      <c r="C52" s="19"/>
      <c r="D52" s="19"/>
      <c r="E52" s="19"/>
      <c r="F52" s="20"/>
      <c r="G52" s="102"/>
      <c r="H52" s="19"/>
      <c r="I52" s="19"/>
      <c r="J52" s="19"/>
      <c r="K52" s="19"/>
      <c r="L52" s="70">
        <v>27</v>
      </c>
      <c r="M52" s="75" t="s">
        <v>75</v>
      </c>
      <c r="N52" s="39"/>
      <c r="O52" s="39"/>
      <c r="P52" s="39"/>
      <c r="Q52" s="36"/>
      <c r="R52" s="182">
        <v>0</v>
      </c>
      <c r="S52" s="74"/>
    </row>
    <row r="53" spans="1:19" ht="20.25" customHeight="1">
      <c r="A53" s="16"/>
      <c r="B53" s="17"/>
      <c r="C53" s="17"/>
      <c r="D53" s="17"/>
      <c r="E53" s="17"/>
      <c r="F53" s="24"/>
      <c r="G53" s="94"/>
      <c r="H53" s="17"/>
      <c r="I53" s="17"/>
      <c r="J53" s="17"/>
      <c r="K53" s="17"/>
      <c r="L53" s="70">
        <v>28</v>
      </c>
      <c r="M53" s="75" t="s">
        <v>76</v>
      </c>
      <c r="N53" s="39"/>
      <c r="O53" s="39"/>
      <c r="P53" s="39"/>
      <c r="Q53" s="36"/>
      <c r="R53" s="182">
        <v>0</v>
      </c>
      <c r="S53" s="74"/>
    </row>
    <row r="54" spans="1:19" ht="20.25" customHeight="1">
      <c r="A54" s="107" t="s">
        <v>68</v>
      </c>
      <c r="B54" s="44"/>
      <c r="C54" s="44"/>
      <c r="D54" s="44"/>
      <c r="E54" s="44"/>
      <c r="F54" s="108"/>
      <c r="G54" s="109" t="s">
        <v>69</v>
      </c>
      <c r="H54" s="44"/>
      <c r="I54" s="44"/>
      <c r="J54" s="44"/>
      <c r="K54" s="44"/>
      <c r="L54" s="85">
        <v>29</v>
      </c>
      <c r="M54" s="86" t="s">
        <v>77</v>
      </c>
      <c r="N54" s="87"/>
      <c r="O54" s="87"/>
      <c r="P54" s="87"/>
      <c r="Q54" s="88"/>
      <c r="R54" s="184">
        <v>0</v>
      </c>
      <c r="S54" s="110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1" t="s">
        <v>78</v>
      </c>
      <c r="B1" s="112"/>
      <c r="C1" s="112"/>
      <c r="D1" s="112"/>
      <c r="E1" s="112"/>
    </row>
    <row r="2" spans="1:5" ht="12" customHeight="1">
      <c r="A2" s="113" t="s">
        <v>79</v>
      </c>
      <c r="B2" s="114" t="str">
        <f>'Krycí list'!E5</f>
        <v>Rozšírenie IS pre  IBV Olešná Rovňany - vodovod V2 + stoka SK</v>
      </c>
      <c r="C2" s="115"/>
      <c r="D2" s="115"/>
      <c r="E2" s="115"/>
    </row>
    <row r="3" spans="1:5" ht="12" customHeight="1">
      <c r="A3" s="113" t="s">
        <v>80</v>
      </c>
      <c r="B3" s="114" t="str">
        <f>'Krycí list'!E7</f>
        <v>Kanalizačná stoka SK</v>
      </c>
      <c r="C3" s="116"/>
      <c r="D3" s="114"/>
      <c r="E3" s="117"/>
    </row>
    <row r="4" spans="1:5" ht="12" customHeight="1">
      <c r="A4" s="113" t="s">
        <v>81</v>
      </c>
      <c r="B4" s="114" t="str">
        <f>'Krycí list'!E9</f>
        <v> </v>
      </c>
      <c r="C4" s="116"/>
      <c r="D4" s="114"/>
      <c r="E4" s="117"/>
    </row>
    <row r="5" spans="1:5" ht="12" customHeight="1">
      <c r="A5" s="114" t="s">
        <v>82</v>
      </c>
      <c r="B5" s="114" t="str">
        <f>'Krycí list'!P5</f>
        <v> </v>
      </c>
      <c r="C5" s="116"/>
      <c r="D5" s="114"/>
      <c r="E5" s="117"/>
    </row>
    <row r="6" spans="1:5" ht="6" customHeight="1">
      <c r="A6" s="114"/>
      <c r="B6" s="114"/>
      <c r="C6" s="116"/>
      <c r="D6" s="114"/>
      <c r="E6" s="117"/>
    </row>
    <row r="7" spans="1:5" ht="12" customHeight="1">
      <c r="A7" s="114" t="s">
        <v>83</v>
      </c>
      <c r="B7" s="114" t="str">
        <f>'Krycí list'!E26</f>
        <v>Obec Olešna</v>
      </c>
      <c r="C7" s="116"/>
      <c r="D7" s="114"/>
      <c r="E7" s="117"/>
    </row>
    <row r="8" spans="1:5" ht="12" customHeight="1">
      <c r="A8" s="114" t="s">
        <v>84</v>
      </c>
      <c r="B8" s="114" t="str">
        <f>'Krycí list'!E28</f>
        <v> </v>
      </c>
      <c r="C8" s="116"/>
      <c r="D8" s="114"/>
      <c r="E8" s="117"/>
    </row>
    <row r="9" spans="1:5" ht="12" customHeight="1">
      <c r="A9" s="114" t="s">
        <v>85</v>
      </c>
      <c r="B9" s="114" t="s">
        <v>86</v>
      </c>
      <c r="C9" s="116"/>
      <c r="D9" s="114"/>
      <c r="E9" s="117"/>
    </row>
    <row r="10" spans="1:5" ht="6" customHeight="1">
      <c r="A10" s="112"/>
      <c r="B10" s="112"/>
      <c r="C10" s="112"/>
      <c r="D10" s="112"/>
      <c r="E10" s="112"/>
    </row>
    <row r="11" spans="1:5" ht="12" customHeight="1">
      <c r="A11" s="118" t="s">
        <v>87</v>
      </c>
      <c r="B11" s="119" t="s">
        <v>88</v>
      </c>
      <c r="C11" s="120" t="s">
        <v>89</v>
      </c>
      <c r="D11" s="121" t="s">
        <v>90</v>
      </c>
      <c r="E11" s="120" t="s">
        <v>91</v>
      </c>
    </row>
    <row r="12" spans="1:5" ht="12" customHeight="1">
      <c r="A12" s="122">
        <v>1</v>
      </c>
      <c r="B12" s="123">
        <v>2</v>
      </c>
      <c r="C12" s="124">
        <v>3</v>
      </c>
      <c r="D12" s="125">
        <v>4</v>
      </c>
      <c r="E12" s="124">
        <v>5</v>
      </c>
    </row>
    <row r="13" spans="1:5" ht="3.75" customHeight="1">
      <c r="A13" s="126"/>
      <c r="B13" s="126"/>
      <c r="C13" s="126"/>
      <c r="D13" s="126"/>
      <c r="E13" s="126"/>
    </row>
    <row r="14" spans="1:5" s="127" customFormat="1" ht="12.75" customHeight="1">
      <c r="A14" s="128" t="str">
        <f>Rozpocet!D14</f>
        <v>HSV</v>
      </c>
      <c r="B14" s="129" t="str">
        <f>Rozpocet!E14</f>
        <v>Práce a dodávky HSV</v>
      </c>
      <c r="C14" s="130">
        <f>Rozpocet!I14</f>
        <v>0</v>
      </c>
      <c r="D14" s="130">
        <f>Rozpocet!K14</f>
        <v>0</v>
      </c>
      <c r="E14" s="130">
        <f>Rozpocet!M14</f>
        <v>0</v>
      </c>
    </row>
    <row r="15" spans="1:5" s="127" customFormat="1" ht="12.75" customHeight="1">
      <c r="A15" s="131" t="str">
        <f>Rozpocet!D15</f>
        <v>1</v>
      </c>
      <c r="B15" s="132" t="str">
        <f>Rozpocet!E15</f>
        <v>Zemné práce</v>
      </c>
      <c r="C15" s="133">
        <f>Rozpocet!I15</f>
        <v>0</v>
      </c>
      <c r="D15" s="133">
        <f>Rozpocet!K15</f>
        <v>0</v>
      </c>
      <c r="E15" s="133">
        <f>Rozpocet!M15</f>
        <v>0</v>
      </c>
    </row>
    <row r="16" spans="1:5" s="127" customFormat="1" ht="12.75" customHeight="1">
      <c r="A16" s="131" t="str">
        <f>Rozpocet!D37</f>
        <v>4</v>
      </c>
      <c r="B16" s="132" t="str">
        <f>Rozpocet!E37</f>
        <v>Vodorovné konštrukcie</v>
      </c>
      <c r="C16" s="133">
        <f>Rozpocet!I37</f>
        <v>0</v>
      </c>
      <c r="D16" s="133">
        <f>Rozpocet!K37</f>
        <v>0</v>
      </c>
      <c r="E16" s="133">
        <f>Rozpocet!M37</f>
        <v>0</v>
      </c>
    </row>
    <row r="17" spans="1:5" s="127" customFormat="1" ht="12.75" customHeight="1">
      <c r="A17" s="131" t="str">
        <f>Rozpocet!D42</f>
        <v>8</v>
      </c>
      <c r="B17" s="132" t="str">
        <f>Rozpocet!E42</f>
        <v>Rúrové vedenie</v>
      </c>
      <c r="C17" s="133">
        <f>Rozpocet!I42</f>
        <v>0</v>
      </c>
      <c r="D17" s="133">
        <f>Rozpocet!K42</f>
        <v>0</v>
      </c>
      <c r="E17" s="133">
        <f>Rozpocet!M42</f>
        <v>0</v>
      </c>
    </row>
    <row r="18" spans="1:5" s="127" customFormat="1" ht="12.75" customHeight="1">
      <c r="A18" s="131" t="str">
        <f>Rozpocet!D69</f>
        <v>99</v>
      </c>
      <c r="B18" s="132" t="str">
        <f>Rozpocet!E69</f>
        <v>Presun hmôt HSV</v>
      </c>
      <c r="C18" s="133">
        <f>Rozpocet!I69</f>
        <v>0</v>
      </c>
      <c r="D18" s="133">
        <f>Rozpocet!K69</f>
        <v>0</v>
      </c>
      <c r="E18" s="133">
        <f>Rozpocet!M69</f>
        <v>0</v>
      </c>
    </row>
    <row r="19" spans="2:5" s="134" customFormat="1" ht="12.75" customHeight="1">
      <c r="B19" s="135" t="s">
        <v>92</v>
      </c>
      <c r="C19" s="136">
        <f>Rozpocet!I71</f>
        <v>0</v>
      </c>
      <c r="D19" s="136">
        <f>Rozpocet!K71</f>
        <v>0</v>
      </c>
      <c r="E19" s="136">
        <f>Rozpocet!M71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1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8" width="9.140625" style="2" hidden="1" customWidth="1"/>
    <col min="19" max="16384" width="9.140625" style="2" customWidth="1"/>
  </cols>
  <sheetData>
    <row r="1" spans="1:16" ht="18" customHeight="1">
      <c r="A1" s="111" t="s">
        <v>93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  <c r="P1" s="138"/>
    </row>
    <row r="2" spans="1:16" ht="11.25" customHeight="1">
      <c r="A2" s="113" t="s">
        <v>79</v>
      </c>
      <c r="B2" s="114"/>
      <c r="C2" s="114" t="str">
        <f>'Krycí list'!E5</f>
        <v>Rozšírenie IS pre  IBV Olešná Rovňany - vodovod V2 + stoka SK</v>
      </c>
      <c r="D2" s="114"/>
      <c r="E2" s="114"/>
      <c r="F2" s="114"/>
      <c r="G2" s="114"/>
      <c r="H2" s="114"/>
      <c r="I2" s="114"/>
      <c r="J2" s="114"/>
      <c r="K2" s="114"/>
      <c r="L2" s="137"/>
      <c r="M2" s="137"/>
      <c r="N2" s="137"/>
      <c r="O2" s="138"/>
      <c r="P2" s="138"/>
    </row>
    <row r="3" spans="1:16" ht="11.25" customHeight="1">
      <c r="A3" s="113" t="s">
        <v>80</v>
      </c>
      <c r="B3" s="114"/>
      <c r="C3" s="114" t="str">
        <f>'Krycí list'!E7</f>
        <v>Kanalizačná stoka SK</v>
      </c>
      <c r="D3" s="114"/>
      <c r="E3" s="114"/>
      <c r="F3" s="114"/>
      <c r="G3" s="114"/>
      <c r="H3" s="114"/>
      <c r="I3" s="114"/>
      <c r="J3" s="114"/>
      <c r="K3" s="114"/>
      <c r="L3" s="137"/>
      <c r="M3" s="137"/>
      <c r="N3" s="137"/>
      <c r="O3" s="138"/>
      <c r="P3" s="138"/>
    </row>
    <row r="4" spans="1:16" ht="11.25" customHeight="1">
      <c r="A4" s="113" t="s">
        <v>81</v>
      </c>
      <c r="B4" s="114"/>
      <c r="C4" s="114" t="str">
        <f>'Krycí list'!E9</f>
        <v> </v>
      </c>
      <c r="D4" s="114"/>
      <c r="E4" s="114"/>
      <c r="F4" s="114"/>
      <c r="G4" s="114"/>
      <c r="H4" s="114"/>
      <c r="I4" s="114"/>
      <c r="J4" s="114"/>
      <c r="K4" s="114"/>
      <c r="L4" s="137"/>
      <c r="M4" s="137"/>
      <c r="N4" s="137"/>
      <c r="O4" s="138"/>
      <c r="P4" s="138"/>
    </row>
    <row r="5" spans="1:16" ht="11.25" customHeight="1">
      <c r="A5" s="114" t="s">
        <v>94</v>
      </c>
      <c r="B5" s="114"/>
      <c r="C5" s="114" t="str">
        <f>'Krycí list'!P5</f>
        <v> </v>
      </c>
      <c r="D5" s="114"/>
      <c r="E5" s="114"/>
      <c r="F5" s="114"/>
      <c r="G5" s="114"/>
      <c r="H5" s="114"/>
      <c r="I5" s="114"/>
      <c r="J5" s="114"/>
      <c r="K5" s="114"/>
      <c r="L5" s="137"/>
      <c r="M5" s="137"/>
      <c r="N5" s="137"/>
      <c r="O5" s="138"/>
      <c r="P5" s="138"/>
    </row>
    <row r="6" spans="1:16" ht="5.2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37"/>
      <c r="M6" s="137"/>
      <c r="N6" s="137"/>
      <c r="O6" s="138"/>
      <c r="P6" s="138"/>
    </row>
    <row r="7" spans="1:16" ht="11.25" customHeight="1">
      <c r="A7" s="114" t="s">
        <v>83</v>
      </c>
      <c r="B7" s="114"/>
      <c r="C7" s="114" t="str">
        <f>'Krycí list'!E26</f>
        <v>Obec Olešna</v>
      </c>
      <c r="D7" s="114"/>
      <c r="E7" s="114"/>
      <c r="F7" s="114"/>
      <c r="G7" s="114"/>
      <c r="H7" s="114"/>
      <c r="I7" s="114"/>
      <c r="J7" s="114"/>
      <c r="K7" s="114"/>
      <c r="L7" s="137"/>
      <c r="M7" s="137"/>
      <c r="N7" s="137"/>
      <c r="O7" s="138"/>
      <c r="P7" s="138"/>
    </row>
    <row r="8" spans="1:16" ht="11.25" customHeight="1">
      <c r="A8" s="114" t="s">
        <v>84</v>
      </c>
      <c r="B8" s="114"/>
      <c r="C8" s="114" t="str">
        <f>'Krycí list'!E28</f>
        <v> </v>
      </c>
      <c r="D8" s="114"/>
      <c r="E8" s="114"/>
      <c r="F8" s="114"/>
      <c r="G8" s="114"/>
      <c r="H8" s="114"/>
      <c r="I8" s="114"/>
      <c r="J8" s="114"/>
      <c r="K8" s="114"/>
      <c r="L8" s="137"/>
      <c r="M8" s="137"/>
      <c r="N8" s="137"/>
      <c r="O8" s="138"/>
      <c r="P8" s="138"/>
    </row>
    <row r="9" spans="1:16" ht="11.25" customHeight="1">
      <c r="A9" s="114" t="s">
        <v>85</v>
      </c>
      <c r="B9" s="114"/>
      <c r="C9" s="114" t="s">
        <v>86</v>
      </c>
      <c r="D9" s="114"/>
      <c r="E9" s="114"/>
      <c r="F9" s="114"/>
      <c r="G9" s="114"/>
      <c r="H9" s="114"/>
      <c r="I9" s="114"/>
      <c r="J9" s="114"/>
      <c r="K9" s="114"/>
      <c r="L9" s="137"/>
      <c r="M9" s="137"/>
      <c r="N9" s="137"/>
      <c r="O9" s="138"/>
      <c r="P9" s="138"/>
    </row>
    <row r="10" spans="1:16" ht="6" customHeight="1">
      <c r="A10" s="137"/>
      <c r="B10" s="137"/>
      <c r="C10" s="137"/>
      <c r="D10" s="137"/>
      <c r="E10" s="137"/>
      <c r="F10" s="137"/>
      <c r="G10" s="137"/>
      <c r="H10" s="165"/>
      <c r="I10" s="137"/>
      <c r="J10" s="137"/>
      <c r="K10" s="137"/>
      <c r="L10" s="137"/>
      <c r="M10" s="137"/>
      <c r="N10" s="165"/>
      <c r="O10" s="138"/>
      <c r="P10" s="138"/>
    </row>
    <row r="11" spans="1:16" ht="21.75" customHeight="1">
      <c r="A11" s="118" t="s">
        <v>95</v>
      </c>
      <c r="B11" s="119" t="s">
        <v>96</v>
      </c>
      <c r="C11" s="119" t="s">
        <v>97</v>
      </c>
      <c r="D11" s="119" t="s">
        <v>98</v>
      </c>
      <c r="E11" s="119" t="s">
        <v>88</v>
      </c>
      <c r="F11" s="119" t="s">
        <v>99</v>
      </c>
      <c r="G11" s="119" t="s">
        <v>100</v>
      </c>
      <c r="H11" s="166" t="s">
        <v>101</v>
      </c>
      <c r="I11" s="119" t="s">
        <v>89</v>
      </c>
      <c r="J11" s="119" t="s">
        <v>102</v>
      </c>
      <c r="K11" s="119" t="s">
        <v>90</v>
      </c>
      <c r="L11" s="119" t="s">
        <v>103</v>
      </c>
      <c r="M11" s="119" t="s">
        <v>104</v>
      </c>
      <c r="N11" s="174" t="s">
        <v>105</v>
      </c>
      <c r="O11" s="139" t="s">
        <v>106</v>
      </c>
      <c r="P11" s="140" t="s">
        <v>107</v>
      </c>
    </row>
    <row r="12" spans="1:16" ht="11.25" customHeight="1">
      <c r="A12" s="122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67">
        <v>8</v>
      </c>
      <c r="I12" s="123">
        <v>9</v>
      </c>
      <c r="J12" s="123"/>
      <c r="K12" s="123"/>
      <c r="L12" s="123"/>
      <c r="M12" s="123"/>
      <c r="N12" s="175">
        <v>10</v>
      </c>
      <c r="O12" s="141">
        <v>11</v>
      </c>
      <c r="P12" s="142">
        <v>12</v>
      </c>
    </row>
    <row r="13" spans="1:16" ht="3.75" customHeight="1">
      <c r="A13" s="137"/>
      <c r="B13" s="137"/>
      <c r="C13" s="137"/>
      <c r="D13" s="137"/>
      <c r="E13" s="137"/>
      <c r="F13" s="137"/>
      <c r="G13" s="137"/>
      <c r="H13" s="165"/>
      <c r="I13" s="137"/>
      <c r="J13" s="137"/>
      <c r="K13" s="137"/>
      <c r="L13" s="137"/>
      <c r="M13" s="137"/>
      <c r="N13" s="176"/>
      <c r="O13" s="143"/>
      <c r="P13" s="144"/>
    </row>
    <row r="14" spans="1:16" s="127" customFormat="1" ht="12.75" customHeight="1">
      <c r="A14" s="145"/>
      <c r="B14" s="146" t="s">
        <v>65</v>
      </c>
      <c r="C14" s="145"/>
      <c r="D14" s="145" t="s">
        <v>44</v>
      </c>
      <c r="E14" s="145" t="s">
        <v>108</v>
      </c>
      <c r="F14" s="145"/>
      <c r="G14" s="145"/>
      <c r="H14" s="168"/>
      <c r="I14" s="147">
        <f>I15+I37+I42+I69</f>
        <v>0</v>
      </c>
      <c r="J14" s="145"/>
      <c r="K14" s="147">
        <f>K15+K37+K42+K69</f>
        <v>0</v>
      </c>
      <c r="L14" s="145"/>
      <c r="M14" s="147">
        <f>M15+M37+M42+M69</f>
        <v>0</v>
      </c>
      <c r="N14" s="168"/>
      <c r="P14" s="129" t="s">
        <v>109</v>
      </c>
    </row>
    <row r="15" spans="2:16" s="127" customFormat="1" ht="12.75" customHeight="1">
      <c r="B15" s="131" t="s">
        <v>65</v>
      </c>
      <c r="D15" s="132" t="s">
        <v>110</v>
      </c>
      <c r="E15" s="132" t="s">
        <v>111</v>
      </c>
      <c r="H15" s="169"/>
      <c r="I15" s="133">
        <f>SUM(I16:I36)</f>
        <v>0</v>
      </c>
      <c r="K15" s="133">
        <f>SUM(K16:K36)</f>
        <v>0</v>
      </c>
      <c r="M15" s="133">
        <f>SUM(M16:M36)</f>
        <v>0</v>
      </c>
      <c r="N15" s="169"/>
      <c r="P15" s="132" t="s">
        <v>110</v>
      </c>
    </row>
    <row r="16" spans="1:16" s="17" customFormat="1" ht="13.5" customHeight="1">
      <c r="A16" s="148" t="s">
        <v>110</v>
      </c>
      <c r="B16" s="148" t="s">
        <v>112</v>
      </c>
      <c r="C16" s="148" t="s">
        <v>113</v>
      </c>
      <c r="D16" s="17" t="s">
        <v>114</v>
      </c>
      <c r="E16" s="149" t="s">
        <v>115</v>
      </c>
      <c r="F16" s="148" t="s">
        <v>116</v>
      </c>
      <c r="G16" s="150">
        <v>726.033</v>
      </c>
      <c r="H16" s="170">
        <v>0</v>
      </c>
      <c r="I16" s="150">
        <f>ROUND(G16*H16,3)</f>
        <v>0</v>
      </c>
      <c r="J16" s="151">
        <v>0</v>
      </c>
      <c r="K16" s="150">
        <f>G16*J16</f>
        <v>0</v>
      </c>
      <c r="L16" s="151">
        <v>0</v>
      </c>
      <c r="M16" s="150">
        <f>G16*L16</f>
        <v>0</v>
      </c>
      <c r="N16" s="177">
        <v>20</v>
      </c>
      <c r="O16" s="152">
        <v>4</v>
      </c>
      <c r="P16" s="17" t="s">
        <v>11</v>
      </c>
    </row>
    <row r="17" spans="4:18" s="17" customFormat="1" ht="15.75" customHeight="1">
      <c r="D17" s="153"/>
      <c r="E17" s="153" t="s">
        <v>117</v>
      </c>
      <c r="G17" s="154">
        <v>73.745</v>
      </c>
      <c r="H17" s="171"/>
      <c r="N17" s="171"/>
      <c r="P17" s="153" t="s">
        <v>11</v>
      </c>
      <c r="Q17" s="153" t="s">
        <v>11</v>
      </c>
      <c r="R17" s="153" t="s">
        <v>118</v>
      </c>
    </row>
    <row r="18" spans="4:18" s="17" customFormat="1" ht="15.75" customHeight="1">
      <c r="D18" s="153"/>
      <c r="E18" s="153" t="s">
        <v>119</v>
      </c>
      <c r="G18" s="154">
        <v>652.288</v>
      </c>
      <c r="H18" s="171"/>
      <c r="N18" s="171"/>
      <c r="P18" s="153" t="s">
        <v>11</v>
      </c>
      <c r="Q18" s="153" t="s">
        <v>11</v>
      </c>
      <c r="R18" s="153" t="s">
        <v>118</v>
      </c>
    </row>
    <row r="19" spans="4:18" s="17" customFormat="1" ht="15.75" customHeight="1">
      <c r="D19" s="155"/>
      <c r="E19" s="155" t="s">
        <v>120</v>
      </c>
      <c r="G19" s="156">
        <v>726.033</v>
      </c>
      <c r="H19" s="171"/>
      <c r="N19" s="171"/>
      <c r="P19" s="155" t="s">
        <v>11</v>
      </c>
      <c r="Q19" s="155" t="s">
        <v>121</v>
      </c>
      <c r="R19" s="155" t="s">
        <v>118</v>
      </c>
    </row>
    <row r="20" spans="1:16" s="17" customFormat="1" ht="13.5" customHeight="1">
      <c r="A20" s="148" t="s">
        <v>11</v>
      </c>
      <c r="B20" s="148" t="s">
        <v>112</v>
      </c>
      <c r="C20" s="148" t="s">
        <v>113</v>
      </c>
      <c r="D20" s="17" t="s">
        <v>122</v>
      </c>
      <c r="E20" s="149" t="s">
        <v>123</v>
      </c>
      <c r="F20" s="148" t="s">
        <v>116</v>
      </c>
      <c r="G20" s="150">
        <v>217.81</v>
      </c>
      <c r="H20" s="170">
        <v>0</v>
      </c>
      <c r="I20" s="150">
        <f>ROUND(G20*H20,3)</f>
        <v>0</v>
      </c>
      <c r="J20" s="151">
        <v>0</v>
      </c>
      <c r="K20" s="150">
        <f>G20*J20</f>
        <v>0</v>
      </c>
      <c r="L20" s="151">
        <v>0</v>
      </c>
      <c r="M20" s="150">
        <f>G20*L20</f>
        <v>0</v>
      </c>
      <c r="N20" s="177">
        <v>20</v>
      </c>
      <c r="O20" s="152">
        <v>4</v>
      </c>
      <c r="P20" s="17" t="s">
        <v>11</v>
      </c>
    </row>
    <row r="21" spans="4:18" s="17" customFormat="1" ht="15.75" customHeight="1">
      <c r="D21" s="153"/>
      <c r="E21" s="153" t="s">
        <v>124</v>
      </c>
      <c r="G21" s="154">
        <v>217.8099</v>
      </c>
      <c r="H21" s="171"/>
      <c r="N21" s="171"/>
      <c r="P21" s="153" t="s">
        <v>11</v>
      </c>
      <c r="Q21" s="153" t="s">
        <v>11</v>
      </c>
      <c r="R21" s="153" t="s">
        <v>118</v>
      </c>
    </row>
    <row r="22" spans="1:16" s="17" customFormat="1" ht="13.5" customHeight="1">
      <c r="A22" s="148" t="s">
        <v>125</v>
      </c>
      <c r="B22" s="148" t="s">
        <v>112</v>
      </c>
      <c r="C22" s="148" t="s">
        <v>113</v>
      </c>
      <c r="D22" s="17" t="s">
        <v>126</v>
      </c>
      <c r="E22" s="149" t="s">
        <v>127</v>
      </c>
      <c r="F22" s="148" t="s">
        <v>128</v>
      </c>
      <c r="G22" s="150">
        <v>832</v>
      </c>
      <c r="H22" s="170">
        <v>0</v>
      </c>
      <c r="I22" s="150">
        <f>ROUND(G22*H22,3)</f>
        <v>0</v>
      </c>
      <c r="J22" s="151">
        <v>0</v>
      </c>
      <c r="K22" s="150">
        <f>G22*J22</f>
        <v>0</v>
      </c>
      <c r="L22" s="151">
        <v>0</v>
      </c>
      <c r="M22" s="150">
        <f>G22*L22</f>
        <v>0</v>
      </c>
      <c r="N22" s="177">
        <v>20</v>
      </c>
      <c r="O22" s="152">
        <v>4</v>
      </c>
      <c r="P22" s="17" t="s">
        <v>11</v>
      </c>
    </row>
    <row r="23" spans="4:18" s="17" customFormat="1" ht="15.75" customHeight="1">
      <c r="D23" s="153"/>
      <c r="E23" s="153" t="s">
        <v>129</v>
      </c>
      <c r="G23" s="154">
        <v>832</v>
      </c>
      <c r="H23" s="171"/>
      <c r="N23" s="171"/>
      <c r="P23" s="153" t="s">
        <v>11</v>
      </c>
      <c r="Q23" s="153" t="s">
        <v>11</v>
      </c>
      <c r="R23" s="153" t="s">
        <v>118</v>
      </c>
    </row>
    <row r="24" spans="1:16" s="17" customFormat="1" ht="13.5" customHeight="1">
      <c r="A24" s="148" t="s">
        <v>121</v>
      </c>
      <c r="B24" s="148" t="s">
        <v>112</v>
      </c>
      <c r="C24" s="148" t="s">
        <v>113</v>
      </c>
      <c r="D24" s="17" t="s">
        <v>130</v>
      </c>
      <c r="E24" s="149" t="s">
        <v>131</v>
      </c>
      <c r="F24" s="148" t="s">
        <v>128</v>
      </c>
      <c r="G24" s="150">
        <v>832</v>
      </c>
      <c r="H24" s="170">
        <v>0</v>
      </c>
      <c r="I24" s="150">
        <f>ROUND(G24*H24,3)</f>
        <v>0</v>
      </c>
      <c r="J24" s="151">
        <v>0</v>
      </c>
      <c r="K24" s="150">
        <f>G24*J24</f>
        <v>0</v>
      </c>
      <c r="L24" s="151">
        <v>0</v>
      </c>
      <c r="M24" s="150">
        <f>G24*L24</f>
        <v>0</v>
      </c>
      <c r="N24" s="177">
        <v>20</v>
      </c>
      <c r="O24" s="152">
        <v>4</v>
      </c>
      <c r="P24" s="17" t="s">
        <v>11</v>
      </c>
    </row>
    <row r="25" spans="1:16" s="17" customFormat="1" ht="24" customHeight="1">
      <c r="A25" s="148" t="s">
        <v>132</v>
      </c>
      <c r="B25" s="148" t="s">
        <v>112</v>
      </c>
      <c r="C25" s="148" t="s">
        <v>113</v>
      </c>
      <c r="D25" s="17" t="s">
        <v>133</v>
      </c>
      <c r="E25" s="149" t="s">
        <v>134</v>
      </c>
      <c r="F25" s="148" t="s">
        <v>116</v>
      </c>
      <c r="G25" s="150">
        <v>201.495</v>
      </c>
      <c r="H25" s="170">
        <v>0</v>
      </c>
      <c r="I25" s="150">
        <f>ROUND(G25*H25,3)</f>
        <v>0</v>
      </c>
      <c r="J25" s="151">
        <v>0</v>
      </c>
      <c r="K25" s="150">
        <f>G25*J25</f>
        <v>0</v>
      </c>
      <c r="L25" s="151">
        <v>0</v>
      </c>
      <c r="M25" s="150">
        <f>G25*L25</f>
        <v>0</v>
      </c>
      <c r="N25" s="177">
        <v>20</v>
      </c>
      <c r="O25" s="152">
        <v>4</v>
      </c>
      <c r="P25" s="17" t="s">
        <v>11</v>
      </c>
    </row>
    <row r="26" spans="4:18" s="17" customFormat="1" ht="15.75" customHeight="1">
      <c r="D26" s="153"/>
      <c r="E26" s="153" t="s">
        <v>135</v>
      </c>
      <c r="G26" s="154">
        <v>201.495</v>
      </c>
      <c r="H26" s="171"/>
      <c r="N26" s="171"/>
      <c r="P26" s="153" t="s">
        <v>11</v>
      </c>
      <c r="Q26" s="153" t="s">
        <v>11</v>
      </c>
      <c r="R26" s="153" t="s">
        <v>118</v>
      </c>
    </row>
    <row r="27" spans="1:16" s="17" customFormat="1" ht="13.5" customHeight="1">
      <c r="A27" s="148" t="s">
        <v>136</v>
      </c>
      <c r="B27" s="148" t="s">
        <v>112</v>
      </c>
      <c r="C27" s="148" t="s">
        <v>113</v>
      </c>
      <c r="D27" s="17" t="s">
        <v>137</v>
      </c>
      <c r="E27" s="149" t="s">
        <v>138</v>
      </c>
      <c r="F27" s="148" t="s">
        <v>116</v>
      </c>
      <c r="G27" s="150">
        <v>201.495</v>
      </c>
      <c r="H27" s="170">
        <v>0</v>
      </c>
      <c r="I27" s="150">
        <f>ROUND(G27*H27,3)</f>
        <v>0</v>
      </c>
      <c r="J27" s="151">
        <v>0</v>
      </c>
      <c r="K27" s="150">
        <f>G27*J27</f>
        <v>0</v>
      </c>
      <c r="L27" s="151">
        <v>0</v>
      </c>
      <c r="M27" s="150">
        <f>G27*L27</f>
        <v>0</v>
      </c>
      <c r="N27" s="177">
        <v>20</v>
      </c>
      <c r="O27" s="152">
        <v>4</v>
      </c>
      <c r="P27" s="17" t="s">
        <v>11</v>
      </c>
    </row>
    <row r="28" spans="1:16" s="17" customFormat="1" ht="24" customHeight="1">
      <c r="A28" s="148" t="s">
        <v>139</v>
      </c>
      <c r="B28" s="148" t="s">
        <v>112</v>
      </c>
      <c r="C28" s="148" t="s">
        <v>113</v>
      </c>
      <c r="D28" s="17" t="s">
        <v>140</v>
      </c>
      <c r="E28" s="149" t="s">
        <v>141</v>
      </c>
      <c r="F28" s="148" t="s">
        <v>116</v>
      </c>
      <c r="G28" s="150">
        <v>524.538</v>
      </c>
      <c r="H28" s="170">
        <v>0</v>
      </c>
      <c r="I28" s="150">
        <f>ROUND(G28*H28,3)</f>
        <v>0</v>
      </c>
      <c r="J28" s="151">
        <v>0</v>
      </c>
      <c r="K28" s="150">
        <f>G28*J28</f>
        <v>0</v>
      </c>
      <c r="L28" s="151">
        <v>0</v>
      </c>
      <c r="M28" s="150">
        <f>G28*L28</f>
        <v>0</v>
      </c>
      <c r="N28" s="177">
        <v>20</v>
      </c>
      <c r="O28" s="152">
        <v>4</v>
      </c>
      <c r="P28" s="17" t="s">
        <v>11</v>
      </c>
    </row>
    <row r="29" spans="4:18" s="17" customFormat="1" ht="15.75" customHeight="1">
      <c r="D29" s="153"/>
      <c r="E29" s="153" t="s">
        <v>142</v>
      </c>
      <c r="G29" s="154">
        <v>524.538</v>
      </c>
      <c r="H29" s="171"/>
      <c r="N29" s="171"/>
      <c r="P29" s="153" t="s">
        <v>11</v>
      </c>
      <c r="Q29" s="153" t="s">
        <v>11</v>
      </c>
      <c r="R29" s="153" t="s">
        <v>118</v>
      </c>
    </row>
    <row r="30" spans="1:16" s="17" customFormat="1" ht="13.5" customHeight="1">
      <c r="A30" s="148" t="s">
        <v>143</v>
      </c>
      <c r="B30" s="148" t="s">
        <v>112</v>
      </c>
      <c r="C30" s="148" t="s">
        <v>113</v>
      </c>
      <c r="D30" s="17" t="s">
        <v>144</v>
      </c>
      <c r="E30" s="149" t="s">
        <v>145</v>
      </c>
      <c r="F30" s="148" t="s">
        <v>116</v>
      </c>
      <c r="G30" s="150">
        <v>157.044</v>
      </c>
      <c r="H30" s="170">
        <v>0</v>
      </c>
      <c r="I30" s="150">
        <f>ROUND(G30*H30,3)</f>
        <v>0</v>
      </c>
      <c r="J30" s="151">
        <v>0</v>
      </c>
      <c r="K30" s="150">
        <f>G30*J30</f>
        <v>0</v>
      </c>
      <c r="L30" s="151">
        <v>0</v>
      </c>
      <c r="M30" s="150">
        <f>G30*L30</f>
        <v>0</v>
      </c>
      <c r="N30" s="177">
        <v>20</v>
      </c>
      <c r="O30" s="152">
        <v>4</v>
      </c>
      <c r="P30" s="17" t="s">
        <v>11</v>
      </c>
    </row>
    <row r="31" spans="4:18" s="17" customFormat="1" ht="15.75" customHeight="1">
      <c r="D31" s="153"/>
      <c r="E31" s="153" t="s">
        <v>146</v>
      </c>
      <c r="G31" s="154">
        <v>13.545</v>
      </c>
      <c r="H31" s="171"/>
      <c r="N31" s="171"/>
      <c r="P31" s="153" t="s">
        <v>11</v>
      </c>
      <c r="Q31" s="153" t="s">
        <v>11</v>
      </c>
      <c r="R31" s="153" t="s">
        <v>118</v>
      </c>
    </row>
    <row r="32" spans="4:18" s="17" customFormat="1" ht="15.75" customHeight="1">
      <c r="D32" s="153"/>
      <c r="E32" s="153" t="s">
        <v>147</v>
      </c>
      <c r="G32" s="154">
        <v>159.744</v>
      </c>
      <c r="H32" s="171"/>
      <c r="N32" s="171"/>
      <c r="P32" s="153" t="s">
        <v>11</v>
      </c>
      <c r="Q32" s="153" t="s">
        <v>11</v>
      </c>
      <c r="R32" s="153" t="s">
        <v>118</v>
      </c>
    </row>
    <row r="33" spans="4:18" s="17" customFormat="1" ht="15.75" customHeight="1">
      <c r="D33" s="157"/>
      <c r="E33" s="157" t="s">
        <v>148</v>
      </c>
      <c r="G33" s="158">
        <v>173.289</v>
      </c>
      <c r="H33" s="171"/>
      <c r="N33" s="171"/>
      <c r="P33" s="157" t="s">
        <v>11</v>
      </c>
      <c r="Q33" s="157" t="s">
        <v>125</v>
      </c>
      <c r="R33" s="157" t="s">
        <v>118</v>
      </c>
    </row>
    <row r="34" spans="4:18" s="17" customFormat="1" ht="15.75" customHeight="1">
      <c r="D34" s="153"/>
      <c r="E34" s="153" t="s">
        <v>149</v>
      </c>
      <c r="G34" s="154">
        <v>-16.2448</v>
      </c>
      <c r="H34" s="171"/>
      <c r="N34" s="171"/>
      <c r="P34" s="153" t="s">
        <v>11</v>
      </c>
      <c r="Q34" s="153" t="s">
        <v>11</v>
      </c>
      <c r="R34" s="153" t="s">
        <v>118</v>
      </c>
    </row>
    <row r="35" spans="4:18" s="17" customFormat="1" ht="15.75" customHeight="1">
      <c r="D35" s="155"/>
      <c r="E35" s="155" t="s">
        <v>120</v>
      </c>
      <c r="G35" s="156">
        <v>157.0442</v>
      </c>
      <c r="H35" s="171"/>
      <c r="N35" s="171"/>
      <c r="P35" s="155" t="s">
        <v>11</v>
      </c>
      <c r="Q35" s="155" t="s">
        <v>121</v>
      </c>
      <c r="R35" s="155" t="s">
        <v>118</v>
      </c>
    </row>
    <row r="36" spans="1:16" s="17" customFormat="1" ht="13.5" customHeight="1">
      <c r="A36" s="159" t="s">
        <v>150</v>
      </c>
      <c r="B36" s="159" t="s">
        <v>151</v>
      </c>
      <c r="C36" s="159" t="s">
        <v>152</v>
      </c>
      <c r="D36" s="160" t="s">
        <v>153</v>
      </c>
      <c r="E36" s="161" t="s">
        <v>154</v>
      </c>
      <c r="F36" s="159" t="s">
        <v>116</v>
      </c>
      <c r="G36" s="162">
        <v>157.044</v>
      </c>
      <c r="H36" s="172">
        <v>0</v>
      </c>
      <c r="I36" s="162">
        <f>ROUND(G36*H36,3)</f>
        <v>0</v>
      </c>
      <c r="J36" s="163">
        <v>0</v>
      </c>
      <c r="K36" s="162">
        <f>G36*J36</f>
        <v>0</v>
      </c>
      <c r="L36" s="163">
        <v>0</v>
      </c>
      <c r="M36" s="162">
        <f>G36*L36</f>
        <v>0</v>
      </c>
      <c r="N36" s="178">
        <v>20</v>
      </c>
      <c r="O36" s="164">
        <v>8</v>
      </c>
      <c r="P36" s="160" t="s">
        <v>11</v>
      </c>
    </row>
    <row r="37" spans="2:16" s="127" customFormat="1" ht="12.75" customHeight="1">
      <c r="B37" s="131" t="s">
        <v>65</v>
      </c>
      <c r="D37" s="132" t="s">
        <v>121</v>
      </c>
      <c r="E37" s="132" t="s">
        <v>155</v>
      </c>
      <c r="H37" s="169"/>
      <c r="I37" s="133">
        <f>SUM(I38:I41)</f>
        <v>0</v>
      </c>
      <c r="K37" s="133">
        <f>SUM(K38:K41)</f>
        <v>0</v>
      </c>
      <c r="M37" s="133">
        <f>SUM(M38:M41)</f>
        <v>0</v>
      </c>
      <c r="N37" s="169"/>
      <c r="P37" s="132" t="s">
        <v>110</v>
      </c>
    </row>
    <row r="38" spans="1:16" s="17" customFormat="1" ht="24" customHeight="1">
      <c r="A38" s="148" t="s">
        <v>156</v>
      </c>
      <c r="B38" s="148" t="s">
        <v>112</v>
      </c>
      <c r="C38" s="148" t="s">
        <v>157</v>
      </c>
      <c r="D38" s="17" t="s">
        <v>158</v>
      </c>
      <c r="E38" s="149" t="s">
        <v>159</v>
      </c>
      <c r="F38" s="148" t="s">
        <v>116</v>
      </c>
      <c r="G38" s="150">
        <v>44.451</v>
      </c>
      <c r="H38" s="170">
        <v>0</v>
      </c>
      <c r="I38" s="150">
        <f>ROUND(G38*H38,3)</f>
        <v>0</v>
      </c>
      <c r="J38" s="151">
        <v>0</v>
      </c>
      <c r="K38" s="150">
        <f>G38*J38</f>
        <v>0</v>
      </c>
      <c r="L38" s="151">
        <v>0</v>
      </c>
      <c r="M38" s="150">
        <f>G38*L38</f>
        <v>0</v>
      </c>
      <c r="N38" s="177">
        <v>20</v>
      </c>
      <c r="O38" s="152">
        <v>4</v>
      </c>
      <c r="P38" s="17" t="s">
        <v>11</v>
      </c>
    </row>
    <row r="39" spans="4:18" s="17" customFormat="1" ht="15.75" customHeight="1">
      <c r="D39" s="153"/>
      <c r="E39" s="153" t="s">
        <v>160</v>
      </c>
      <c r="G39" s="154">
        <v>4.515</v>
      </c>
      <c r="H39" s="171"/>
      <c r="N39" s="171"/>
      <c r="P39" s="153" t="s">
        <v>11</v>
      </c>
      <c r="Q39" s="153" t="s">
        <v>11</v>
      </c>
      <c r="R39" s="153" t="s">
        <v>118</v>
      </c>
    </row>
    <row r="40" spans="4:18" s="17" customFormat="1" ht="15.75" customHeight="1">
      <c r="D40" s="153"/>
      <c r="E40" s="153" t="s">
        <v>161</v>
      </c>
      <c r="G40" s="154">
        <v>39.936</v>
      </c>
      <c r="H40" s="171"/>
      <c r="N40" s="171"/>
      <c r="P40" s="153" t="s">
        <v>11</v>
      </c>
      <c r="Q40" s="153" t="s">
        <v>11</v>
      </c>
      <c r="R40" s="153" t="s">
        <v>118</v>
      </c>
    </row>
    <row r="41" spans="4:18" s="17" customFormat="1" ht="15.75" customHeight="1">
      <c r="D41" s="155"/>
      <c r="E41" s="155" t="s">
        <v>120</v>
      </c>
      <c r="G41" s="156">
        <v>44.451</v>
      </c>
      <c r="H41" s="171"/>
      <c r="N41" s="171"/>
      <c r="P41" s="155" t="s">
        <v>11</v>
      </c>
      <c r="Q41" s="155" t="s">
        <v>121</v>
      </c>
      <c r="R41" s="155" t="s">
        <v>118</v>
      </c>
    </row>
    <row r="42" spans="2:16" s="127" customFormat="1" ht="12.75" customHeight="1">
      <c r="B42" s="131" t="s">
        <v>65</v>
      </c>
      <c r="D42" s="132" t="s">
        <v>143</v>
      </c>
      <c r="E42" s="132" t="s">
        <v>162</v>
      </c>
      <c r="H42" s="169"/>
      <c r="I42" s="133">
        <f>SUM(I43:I68)</f>
        <v>0</v>
      </c>
      <c r="K42" s="133">
        <f>SUM(K43:K68)</f>
        <v>0</v>
      </c>
      <c r="M42" s="133">
        <f>SUM(M43:M68)</f>
        <v>0</v>
      </c>
      <c r="N42" s="169"/>
      <c r="P42" s="132" t="s">
        <v>110</v>
      </c>
    </row>
    <row r="43" spans="1:16" s="17" customFormat="1" ht="24" customHeight="1">
      <c r="A43" s="148" t="s">
        <v>163</v>
      </c>
      <c r="B43" s="148" t="s">
        <v>112</v>
      </c>
      <c r="C43" s="148" t="s">
        <v>157</v>
      </c>
      <c r="D43" s="17" t="s">
        <v>164</v>
      </c>
      <c r="E43" s="149" t="s">
        <v>165</v>
      </c>
      <c r="F43" s="148" t="s">
        <v>166</v>
      </c>
      <c r="G43" s="150">
        <v>50</v>
      </c>
      <c r="H43" s="170">
        <v>0</v>
      </c>
      <c r="I43" s="150">
        <f>ROUND(G43*H43,3)</f>
        <v>0</v>
      </c>
      <c r="J43" s="151">
        <v>0</v>
      </c>
      <c r="K43" s="150">
        <f>G43*J43</f>
        <v>0</v>
      </c>
      <c r="L43" s="151">
        <v>0</v>
      </c>
      <c r="M43" s="150">
        <f>G43*L43</f>
        <v>0</v>
      </c>
      <c r="N43" s="177">
        <v>20</v>
      </c>
      <c r="O43" s="152">
        <v>4</v>
      </c>
      <c r="P43" s="17" t="s">
        <v>11</v>
      </c>
    </row>
    <row r="44" spans="1:16" s="17" customFormat="1" ht="13.5" customHeight="1">
      <c r="A44" s="159" t="s">
        <v>167</v>
      </c>
      <c r="B44" s="159" t="s">
        <v>151</v>
      </c>
      <c r="C44" s="159" t="s">
        <v>152</v>
      </c>
      <c r="D44" s="160" t="s">
        <v>168</v>
      </c>
      <c r="E44" s="161" t="s">
        <v>169</v>
      </c>
      <c r="F44" s="159" t="s">
        <v>170</v>
      </c>
      <c r="G44" s="162">
        <v>10</v>
      </c>
      <c r="H44" s="172">
        <v>0</v>
      </c>
      <c r="I44" s="162">
        <f>ROUND(G44*H44,3)</f>
        <v>0</v>
      </c>
      <c r="J44" s="163">
        <v>0</v>
      </c>
      <c r="K44" s="162">
        <f>G44*J44</f>
        <v>0</v>
      </c>
      <c r="L44" s="163">
        <v>0</v>
      </c>
      <c r="M44" s="162">
        <f>G44*L44</f>
        <v>0</v>
      </c>
      <c r="N44" s="178">
        <v>20</v>
      </c>
      <c r="O44" s="164">
        <v>8</v>
      </c>
      <c r="P44" s="160" t="s">
        <v>11</v>
      </c>
    </row>
    <row r="45" spans="4:18" s="17" customFormat="1" ht="15.75" customHeight="1">
      <c r="D45" s="153"/>
      <c r="E45" s="153" t="s">
        <v>171</v>
      </c>
      <c r="G45" s="154">
        <v>10</v>
      </c>
      <c r="H45" s="171"/>
      <c r="N45" s="171"/>
      <c r="P45" s="153" t="s">
        <v>11</v>
      </c>
      <c r="Q45" s="153" t="s">
        <v>11</v>
      </c>
      <c r="R45" s="153" t="s">
        <v>118</v>
      </c>
    </row>
    <row r="46" spans="1:16" s="17" customFormat="1" ht="13.5" customHeight="1">
      <c r="A46" s="148" t="s">
        <v>172</v>
      </c>
      <c r="B46" s="148" t="s">
        <v>112</v>
      </c>
      <c r="C46" s="148" t="s">
        <v>157</v>
      </c>
      <c r="D46" s="17" t="s">
        <v>173</v>
      </c>
      <c r="E46" s="149" t="s">
        <v>174</v>
      </c>
      <c r="F46" s="148" t="s">
        <v>166</v>
      </c>
      <c r="G46" s="150">
        <v>208</v>
      </c>
      <c r="H46" s="170">
        <v>0</v>
      </c>
      <c r="I46" s="150">
        <f>ROUND(G46*H46,3)</f>
        <v>0</v>
      </c>
      <c r="J46" s="151">
        <v>0</v>
      </c>
      <c r="K46" s="150">
        <f>G46*J46</f>
        <v>0</v>
      </c>
      <c r="L46" s="151">
        <v>0</v>
      </c>
      <c r="M46" s="150">
        <f>G46*L46</f>
        <v>0</v>
      </c>
      <c r="N46" s="177">
        <v>20</v>
      </c>
      <c r="O46" s="152">
        <v>4</v>
      </c>
      <c r="P46" s="17" t="s">
        <v>11</v>
      </c>
    </row>
    <row r="47" spans="1:16" s="17" customFormat="1" ht="13.5" customHeight="1">
      <c r="A47" s="159" t="s">
        <v>175</v>
      </c>
      <c r="B47" s="159" t="s">
        <v>151</v>
      </c>
      <c r="C47" s="159" t="s">
        <v>152</v>
      </c>
      <c r="D47" s="160" t="s">
        <v>176</v>
      </c>
      <c r="E47" s="161" t="s">
        <v>177</v>
      </c>
      <c r="F47" s="159" t="s">
        <v>170</v>
      </c>
      <c r="G47" s="162">
        <v>69.333</v>
      </c>
      <c r="H47" s="172">
        <v>0</v>
      </c>
      <c r="I47" s="162">
        <f>ROUND(G47*H47,3)</f>
        <v>0</v>
      </c>
      <c r="J47" s="163">
        <v>0</v>
      </c>
      <c r="K47" s="162">
        <f>G47*J47</f>
        <v>0</v>
      </c>
      <c r="L47" s="163">
        <v>0</v>
      </c>
      <c r="M47" s="162">
        <f>G47*L47</f>
        <v>0</v>
      </c>
      <c r="N47" s="178">
        <v>20</v>
      </c>
      <c r="O47" s="164">
        <v>8</v>
      </c>
      <c r="P47" s="160" t="s">
        <v>11</v>
      </c>
    </row>
    <row r="48" spans="4:18" s="17" customFormat="1" ht="15.75" customHeight="1">
      <c r="D48" s="153"/>
      <c r="E48" s="153" t="s">
        <v>178</v>
      </c>
      <c r="G48" s="154">
        <v>69.3333333333333</v>
      </c>
      <c r="H48" s="171"/>
      <c r="N48" s="171"/>
      <c r="P48" s="153" t="s">
        <v>11</v>
      </c>
      <c r="Q48" s="153" t="s">
        <v>11</v>
      </c>
      <c r="R48" s="153" t="s">
        <v>118</v>
      </c>
    </row>
    <row r="49" spans="1:16" s="17" customFormat="1" ht="24" customHeight="1">
      <c r="A49" s="148" t="s">
        <v>179</v>
      </c>
      <c r="B49" s="148" t="s">
        <v>112</v>
      </c>
      <c r="C49" s="148" t="s">
        <v>157</v>
      </c>
      <c r="D49" s="17" t="s">
        <v>180</v>
      </c>
      <c r="E49" s="149" t="s">
        <v>181</v>
      </c>
      <c r="F49" s="148" t="s">
        <v>170</v>
      </c>
      <c r="G49" s="150">
        <v>30</v>
      </c>
      <c r="H49" s="170">
        <v>0</v>
      </c>
      <c r="I49" s="150">
        <f aca="true" t="shared" si="0" ref="I49:I68">ROUND(G49*H49,3)</f>
        <v>0</v>
      </c>
      <c r="J49" s="151">
        <v>0</v>
      </c>
      <c r="K49" s="150">
        <f aca="true" t="shared" si="1" ref="K49:K68">G49*J49</f>
        <v>0</v>
      </c>
      <c r="L49" s="151">
        <v>0</v>
      </c>
      <c r="M49" s="150">
        <f aca="true" t="shared" si="2" ref="M49:M68">G49*L49</f>
        <v>0</v>
      </c>
      <c r="N49" s="177">
        <v>20</v>
      </c>
      <c r="O49" s="152">
        <v>4</v>
      </c>
      <c r="P49" s="17" t="s">
        <v>11</v>
      </c>
    </row>
    <row r="50" spans="1:16" s="17" customFormat="1" ht="13.5" customHeight="1">
      <c r="A50" s="159" t="s">
        <v>182</v>
      </c>
      <c r="B50" s="159" t="s">
        <v>151</v>
      </c>
      <c r="C50" s="159" t="s">
        <v>152</v>
      </c>
      <c r="D50" s="160" t="s">
        <v>183</v>
      </c>
      <c r="E50" s="161" t="s">
        <v>184</v>
      </c>
      <c r="F50" s="159" t="s">
        <v>170</v>
      </c>
      <c r="G50" s="162">
        <v>10.9</v>
      </c>
      <c r="H50" s="172">
        <v>0</v>
      </c>
      <c r="I50" s="162">
        <f t="shared" si="0"/>
        <v>0</v>
      </c>
      <c r="J50" s="163">
        <v>0</v>
      </c>
      <c r="K50" s="162">
        <f t="shared" si="1"/>
        <v>0</v>
      </c>
      <c r="L50" s="163">
        <v>0</v>
      </c>
      <c r="M50" s="162">
        <f t="shared" si="2"/>
        <v>0</v>
      </c>
      <c r="N50" s="178">
        <v>20</v>
      </c>
      <c r="O50" s="164">
        <v>8</v>
      </c>
      <c r="P50" s="160" t="s">
        <v>11</v>
      </c>
    </row>
    <row r="51" spans="1:16" s="17" customFormat="1" ht="13.5" customHeight="1">
      <c r="A51" s="159" t="s">
        <v>185</v>
      </c>
      <c r="B51" s="159" t="s">
        <v>151</v>
      </c>
      <c r="C51" s="159" t="s">
        <v>152</v>
      </c>
      <c r="D51" s="160" t="s">
        <v>186</v>
      </c>
      <c r="E51" s="161" t="s">
        <v>187</v>
      </c>
      <c r="F51" s="159" t="s">
        <v>170</v>
      </c>
      <c r="G51" s="162">
        <v>21.8</v>
      </c>
      <c r="H51" s="172">
        <v>0</v>
      </c>
      <c r="I51" s="162">
        <f t="shared" si="0"/>
        <v>0</v>
      </c>
      <c r="J51" s="163">
        <v>0</v>
      </c>
      <c r="K51" s="162">
        <f t="shared" si="1"/>
        <v>0</v>
      </c>
      <c r="L51" s="163">
        <v>0</v>
      </c>
      <c r="M51" s="162">
        <f t="shared" si="2"/>
        <v>0</v>
      </c>
      <c r="N51" s="178">
        <v>20</v>
      </c>
      <c r="O51" s="164">
        <v>8</v>
      </c>
      <c r="P51" s="160" t="s">
        <v>11</v>
      </c>
    </row>
    <row r="52" spans="1:16" s="17" customFormat="1" ht="24" customHeight="1">
      <c r="A52" s="148" t="s">
        <v>188</v>
      </c>
      <c r="B52" s="148" t="s">
        <v>112</v>
      </c>
      <c r="C52" s="148" t="s">
        <v>157</v>
      </c>
      <c r="D52" s="17" t="s">
        <v>189</v>
      </c>
      <c r="E52" s="149" t="s">
        <v>190</v>
      </c>
      <c r="F52" s="148" t="s">
        <v>170</v>
      </c>
      <c r="G52" s="150">
        <v>10</v>
      </c>
      <c r="H52" s="170">
        <v>0</v>
      </c>
      <c r="I52" s="150">
        <f t="shared" si="0"/>
        <v>0</v>
      </c>
      <c r="J52" s="151">
        <v>0</v>
      </c>
      <c r="K52" s="150">
        <f t="shared" si="1"/>
        <v>0</v>
      </c>
      <c r="L52" s="151">
        <v>0</v>
      </c>
      <c r="M52" s="150">
        <f t="shared" si="2"/>
        <v>0</v>
      </c>
      <c r="N52" s="177">
        <v>20</v>
      </c>
      <c r="O52" s="152">
        <v>4</v>
      </c>
      <c r="P52" s="17" t="s">
        <v>11</v>
      </c>
    </row>
    <row r="53" spans="1:16" s="17" customFormat="1" ht="13.5" customHeight="1">
      <c r="A53" s="159" t="s">
        <v>191</v>
      </c>
      <c r="B53" s="159" t="s">
        <v>151</v>
      </c>
      <c r="C53" s="159" t="s">
        <v>152</v>
      </c>
      <c r="D53" s="160" t="s">
        <v>192</v>
      </c>
      <c r="E53" s="161" t="s">
        <v>193</v>
      </c>
      <c r="F53" s="159" t="s">
        <v>170</v>
      </c>
      <c r="G53" s="162">
        <v>10.9</v>
      </c>
      <c r="H53" s="172">
        <v>0</v>
      </c>
      <c r="I53" s="162">
        <f t="shared" si="0"/>
        <v>0</v>
      </c>
      <c r="J53" s="163">
        <v>0</v>
      </c>
      <c r="K53" s="162">
        <f t="shared" si="1"/>
        <v>0</v>
      </c>
      <c r="L53" s="163">
        <v>0</v>
      </c>
      <c r="M53" s="162">
        <f t="shared" si="2"/>
        <v>0</v>
      </c>
      <c r="N53" s="178">
        <v>20</v>
      </c>
      <c r="O53" s="164">
        <v>8</v>
      </c>
      <c r="P53" s="160" t="s">
        <v>11</v>
      </c>
    </row>
    <row r="54" spans="1:16" s="17" customFormat="1" ht="13.5" customHeight="1">
      <c r="A54" s="148" t="s">
        <v>194</v>
      </c>
      <c r="B54" s="148" t="s">
        <v>112</v>
      </c>
      <c r="C54" s="148" t="s">
        <v>157</v>
      </c>
      <c r="D54" s="17" t="s">
        <v>195</v>
      </c>
      <c r="E54" s="149" t="s">
        <v>196</v>
      </c>
      <c r="F54" s="148" t="s">
        <v>166</v>
      </c>
      <c r="G54" s="150">
        <v>50</v>
      </c>
      <c r="H54" s="170">
        <v>0</v>
      </c>
      <c r="I54" s="150">
        <f t="shared" si="0"/>
        <v>0</v>
      </c>
      <c r="J54" s="151">
        <v>0</v>
      </c>
      <c r="K54" s="150">
        <f t="shared" si="1"/>
        <v>0</v>
      </c>
      <c r="L54" s="151">
        <v>0</v>
      </c>
      <c r="M54" s="150">
        <f t="shared" si="2"/>
        <v>0</v>
      </c>
      <c r="N54" s="177">
        <v>20</v>
      </c>
      <c r="O54" s="152">
        <v>4</v>
      </c>
      <c r="P54" s="17" t="s">
        <v>11</v>
      </c>
    </row>
    <row r="55" spans="1:16" s="17" customFormat="1" ht="13.5" customHeight="1">
      <c r="A55" s="148" t="s">
        <v>197</v>
      </c>
      <c r="B55" s="148" t="s">
        <v>112</v>
      </c>
      <c r="C55" s="148" t="s">
        <v>157</v>
      </c>
      <c r="D55" s="17" t="s">
        <v>198</v>
      </c>
      <c r="E55" s="149" t="s">
        <v>199</v>
      </c>
      <c r="F55" s="148" t="s">
        <v>166</v>
      </c>
      <c r="G55" s="150">
        <v>208</v>
      </c>
      <c r="H55" s="170">
        <v>0</v>
      </c>
      <c r="I55" s="150">
        <f t="shared" si="0"/>
        <v>0</v>
      </c>
      <c r="J55" s="151">
        <v>0</v>
      </c>
      <c r="K55" s="150">
        <f t="shared" si="1"/>
        <v>0</v>
      </c>
      <c r="L55" s="151">
        <v>0</v>
      </c>
      <c r="M55" s="150">
        <f t="shared" si="2"/>
        <v>0</v>
      </c>
      <c r="N55" s="177">
        <v>20</v>
      </c>
      <c r="O55" s="152">
        <v>4</v>
      </c>
      <c r="P55" s="17" t="s">
        <v>11</v>
      </c>
    </row>
    <row r="56" spans="1:16" s="17" customFormat="1" ht="13.5" customHeight="1">
      <c r="A56" s="148" t="s">
        <v>200</v>
      </c>
      <c r="B56" s="148" t="s">
        <v>112</v>
      </c>
      <c r="C56" s="148" t="s">
        <v>157</v>
      </c>
      <c r="D56" s="17" t="s">
        <v>201</v>
      </c>
      <c r="E56" s="149" t="s">
        <v>202</v>
      </c>
      <c r="F56" s="148" t="s">
        <v>170</v>
      </c>
      <c r="G56" s="150">
        <v>20</v>
      </c>
      <c r="H56" s="170">
        <v>0</v>
      </c>
      <c r="I56" s="150">
        <f t="shared" si="0"/>
        <v>0</v>
      </c>
      <c r="J56" s="151">
        <v>0</v>
      </c>
      <c r="K56" s="150">
        <f t="shared" si="1"/>
        <v>0</v>
      </c>
      <c r="L56" s="151">
        <v>0</v>
      </c>
      <c r="M56" s="150">
        <f t="shared" si="2"/>
        <v>0</v>
      </c>
      <c r="N56" s="177">
        <v>20</v>
      </c>
      <c r="O56" s="152">
        <v>4</v>
      </c>
      <c r="P56" s="17" t="s">
        <v>11</v>
      </c>
    </row>
    <row r="57" spans="1:16" s="17" customFormat="1" ht="13.5" customHeight="1">
      <c r="A57" s="159" t="s">
        <v>203</v>
      </c>
      <c r="B57" s="159" t="s">
        <v>151</v>
      </c>
      <c r="C57" s="159" t="s">
        <v>152</v>
      </c>
      <c r="D57" s="160" t="s">
        <v>204</v>
      </c>
      <c r="E57" s="161" t="s">
        <v>205</v>
      </c>
      <c r="F57" s="159" t="s">
        <v>170</v>
      </c>
      <c r="G57" s="162">
        <v>6.06</v>
      </c>
      <c r="H57" s="172">
        <v>0</v>
      </c>
      <c r="I57" s="162">
        <f t="shared" si="0"/>
        <v>0</v>
      </c>
      <c r="J57" s="163">
        <v>0</v>
      </c>
      <c r="K57" s="162">
        <f t="shared" si="1"/>
        <v>0</v>
      </c>
      <c r="L57" s="163">
        <v>0</v>
      </c>
      <c r="M57" s="162">
        <f t="shared" si="2"/>
        <v>0</v>
      </c>
      <c r="N57" s="178">
        <v>20</v>
      </c>
      <c r="O57" s="164">
        <v>8</v>
      </c>
      <c r="P57" s="160" t="s">
        <v>11</v>
      </c>
    </row>
    <row r="58" spans="1:16" s="17" customFormat="1" ht="13.5" customHeight="1">
      <c r="A58" s="159" t="s">
        <v>206</v>
      </c>
      <c r="B58" s="159" t="s">
        <v>151</v>
      </c>
      <c r="C58" s="159" t="s">
        <v>152</v>
      </c>
      <c r="D58" s="160" t="s">
        <v>207</v>
      </c>
      <c r="E58" s="161" t="s">
        <v>208</v>
      </c>
      <c r="F58" s="159" t="s">
        <v>170</v>
      </c>
      <c r="G58" s="162">
        <v>3.03</v>
      </c>
      <c r="H58" s="172">
        <v>0</v>
      </c>
      <c r="I58" s="162">
        <f t="shared" si="0"/>
        <v>0</v>
      </c>
      <c r="J58" s="163">
        <v>0</v>
      </c>
      <c r="K58" s="162">
        <f t="shared" si="1"/>
        <v>0</v>
      </c>
      <c r="L58" s="163">
        <v>0</v>
      </c>
      <c r="M58" s="162">
        <f t="shared" si="2"/>
        <v>0</v>
      </c>
      <c r="N58" s="178">
        <v>20</v>
      </c>
      <c r="O58" s="164">
        <v>8</v>
      </c>
      <c r="P58" s="160" t="s">
        <v>11</v>
      </c>
    </row>
    <row r="59" spans="1:16" s="17" customFormat="1" ht="13.5" customHeight="1">
      <c r="A59" s="159" t="s">
        <v>209</v>
      </c>
      <c r="B59" s="159" t="s">
        <v>151</v>
      </c>
      <c r="C59" s="159" t="s">
        <v>152</v>
      </c>
      <c r="D59" s="160" t="s">
        <v>210</v>
      </c>
      <c r="E59" s="161" t="s">
        <v>211</v>
      </c>
      <c r="F59" s="159" t="s">
        <v>170</v>
      </c>
      <c r="G59" s="162">
        <v>5.05</v>
      </c>
      <c r="H59" s="172">
        <v>0</v>
      </c>
      <c r="I59" s="162">
        <f t="shared" si="0"/>
        <v>0</v>
      </c>
      <c r="J59" s="163">
        <v>0</v>
      </c>
      <c r="K59" s="162">
        <f t="shared" si="1"/>
        <v>0</v>
      </c>
      <c r="L59" s="163">
        <v>0</v>
      </c>
      <c r="M59" s="162">
        <f t="shared" si="2"/>
        <v>0</v>
      </c>
      <c r="N59" s="178">
        <v>20</v>
      </c>
      <c r="O59" s="164">
        <v>8</v>
      </c>
      <c r="P59" s="160" t="s">
        <v>11</v>
      </c>
    </row>
    <row r="60" spans="1:16" s="17" customFormat="1" ht="13.5" customHeight="1">
      <c r="A60" s="159" t="s">
        <v>212</v>
      </c>
      <c r="B60" s="159" t="s">
        <v>151</v>
      </c>
      <c r="C60" s="159" t="s">
        <v>152</v>
      </c>
      <c r="D60" s="160" t="s">
        <v>213</v>
      </c>
      <c r="E60" s="161" t="s">
        <v>214</v>
      </c>
      <c r="F60" s="159" t="s">
        <v>170</v>
      </c>
      <c r="G60" s="162">
        <v>6.06</v>
      </c>
      <c r="H60" s="172">
        <v>0</v>
      </c>
      <c r="I60" s="162">
        <f t="shared" si="0"/>
        <v>0</v>
      </c>
      <c r="J60" s="163">
        <v>0</v>
      </c>
      <c r="K60" s="162">
        <f t="shared" si="1"/>
        <v>0</v>
      </c>
      <c r="L60" s="163">
        <v>0</v>
      </c>
      <c r="M60" s="162">
        <f t="shared" si="2"/>
        <v>0</v>
      </c>
      <c r="N60" s="178">
        <v>20</v>
      </c>
      <c r="O60" s="164">
        <v>8</v>
      </c>
      <c r="P60" s="160" t="s">
        <v>11</v>
      </c>
    </row>
    <row r="61" spans="1:16" s="17" customFormat="1" ht="13.5" customHeight="1">
      <c r="A61" s="148" t="s">
        <v>215</v>
      </c>
      <c r="B61" s="148" t="s">
        <v>112</v>
      </c>
      <c r="C61" s="148" t="s">
        <v>157</v>
      </c>
      <c r="D61" s="17" t="s">
        <v>216</v>
      </c>
      <c r="E61" s="149" t="s">
        <v>217</v>
      </c>
      <c r="F61" s="148" t="s">
        <v>170</v>
      </c>
      <c r="G61" s="150">
        <v>15</v>
      </c>
      <c r="H61" s="170">
        <v>0</v>
      </c>
      <c r="I61" s="150">
        <f t="shared" si="0"/>
        <v>0</v>
      </c>
      <c r="J61" s="151">
        <v>0</v>
      </c>
      <c r="K61" s="150">
        <f t="shared" si="1"/>
        <v>0</v>
      </c>
      <c r="L61" s="151">
        <v>0</v>
      </c>
      <c r="M61" s="150">
        <f t="shared" si="2"/>
        <v>0</v>
      </c>
      <c r="N61" s="177">
        <v>20</v>
      </c>
      <c r="O61" s="152">
        <v>4</v>
      </c>
      <c r="P61" s="17" t="s">
        <v>11</v>
      </c>
    </row>
    <row r="62" spans="1:16" s="17" customFormat="1" ht="13.5" customHeight="1">
      <c r="A62" s="159" t="s">
        <v>218</v>
      </c>
      <c r="B62" s="159" t="s">
        <v>151</v>
      </c>
      <c r="C62" s="159" t="s">
        <v>152</v>
      </c>
      <c r="D62" s="160" t="s">
        <v>219</v>
      </c>
      <c r="E62" s="161" t="s">
        <v>220</v>
      </c>
      <c r="F62" s="159" t="s">
        <v>170</v>
      </c>
      <c r="G62" s="162">
        <v>5.05</v>
      </c>
      <c r="H62" s="172">
        <v>0</v>
      </c>
      <c r="I62" s="162">
        <f t="shared" si="0"/>
        <v>0</v>
      </c>
      <c r="J62" s="163">
        <v>0</v>
      </c>
      <c r="K62" s="162">
        <f t="shared" si="1"/>
        <v>0</v>
      </c>
      <c r="L62" s="163">
        <v>0</v>
      </c>
      <c r="M62" s="162">
        <f t="shared" si="2"/>
        <v>0</v>
      </c>
      <c r="N62" s="178">
        <v>20</v>
      </c>
      <c r="O62" s="164">
        <v>8</v>
      </c>
      <c r="P62" s="160" t="s">
        <v>11</v>
      </c>
    </row>
    <row r="63" spans="1:16" s="17" customFormat="1" ht="13.5" customHeight="1">
      <c r="A63" s="159" t="s">
        <v>221</v>
      </c>
      <c r="B63" s="159" t="s">
        <v>151</v>
      </c>
      <c r="C63" s="159" t="s">
        <v>152</v>
      </c>
      <c r="D63" s="160" t="s">
        <v>222</v>
      </c>
      <c r="E63" s="161" t="s">
        <v>223</v>
      </c>
      <c r="F63" s="159" t="s">
        <v>170</v>
      </c>
      <c r="G63" s="162">
        <v>7.07</v>
      </c>
      <c r="H63" s="172">
        <v>0</v>
      </c>
      <c r="I63" s="162">
        <f t="shared" si="0"/>
        <v>0</v>
      </c>
      <c r="J63" s="163">
        <v>0</v>
      </c>
      <c r="K63" s="162">
        <f t="shared" si="1"/>
        <v>0</v>
      </c>
      <c r="L63" s="163">
        <v>0</v>
      </c>
      <c r="M63" s="162">
        <f t="shared" si="2"/>
        <v>0</v>
      </c>
      <c r="N63" s="178">
        <v>20</v>
      </c>
      <c r="O63" s="164">
        <v>8</v>
      </c>
      <c r="P63" s="160" t="s">
        <v>11</v>
      </c>
    </row>
    <row r="64" spans="1:16" s="17" customFormat="1" ht="13.5" customHeight="1">
      <c r="A64" s="159" t="s">
        <v>224</v>
      </c>
      <c r="B64" s="159" t="s">
        <v>151</v>
      </c>
      <c r="C64" s="159" t="s">
        <v>152</v>
      </c>
      <c r="D64" s="160" t="s">
        <v>225</v>
      </c>
      <c r="E64" s="161" t="s">
        <v>226</v>
      </c>
      <c r="F64" s="159" t="s">
        <v>170</v>
      </c>
      <c r="G64" s="162">
        <v>3.03</v>
      </c>
      <c r="H64" s="172">
        <v>0</v>
      </c>
      <c r="I64" s="162">
        <f t="shared" si="0"/>
        <v>0</v>
      </c>
      <c r="J64" s="163">
        <v>0</v>
      </c>
      <c r="K64" s="162">
        <f t="shared" si="1"/>
        <v>0</v>
      </c>
      <c r="L64" s="163">
        <v>0</v>
      </c>
      <c r="M64" s="162">
        <f t="shared" si="2"/>
        <v>0</v>
      </c>
      <c r="N64" s="178">
        <v>20</v>
      </c>
      <c r="O64" s="164">
        <v>8</v>
      </c>
      <c r="P64" s="160" t="s">
        <v>11</v>
      </c>
    </row>
    <row r="65" spans="1:16" s="17" customFormat="1" ht="24" customHeight="1">
      <c r="A65" s="148" t="s">
        <v>227</v>
      </c>
      <c r="B65" s="148" t="s">
        <v>112</v>
      </c>
      <c r="C65" s="148" t="s">
        <v>157</v>
      </c>
      <c r="D65" s="17" t="s">
        <v>228</v>
      </c>
      <c r="E65" s="149" t="s">
        <v>229</v>
      </c>
      <c r="F65" s="148" t="s">
        <v>170</v>
      </c>
      <c r="G65" s="150">
        <v>10</v>
      </c>
      <c r="H65" s="170">
        <v>0</v>
      </c>
      <c r="I65" s="150">
        <f t="shared" si="0"/>
        <v>0</v>
      </c>
      <c r="J65" s="151">
        <v>0</v>
      </c>
      <c r="K65" s="150">
        <f t="shared" si="1"/>
        <v>0</v>
      </c>
      <c r="L65" s="151">
        <v>0</v>
      </c>
      <c r="M65" s="150">
        <f t="shared" si="2"/>
        <v>0</v>
      </c>
      <c r="N65" s="177">
        <v>20</v>
      </c>
      <c r="O65" s="152">
        <v>4</v>
      </c>
      <c r="P65" s="17" t="s">
        <v>11</v>
      </c>
    </row>
    <row r="66" spans="1:16" s="17" customFormat="1" ht="13.5" customHeight="1">
      <c r="A66" s="159" t="s">
        <v>230</v>
      </c>
      <c r="B66" s="159" t="s">
        <v>151</v>
      </c>
      <c r="C66" s="159" t="s">
        <v>152</v>
      </c>
      <c r="D66" s="160" t="s">
        <v>231</v>
      </c>
      <c r="E66" s="161" t="s">
        <v>232</v>
      </c>
      <c r="F66" s="159" t="s">
        <v>170</v>
      </c>
      <c r="G66" s="162">
        <v>10</v>
      </c>
      <c r="H66" s="172">
        <v>0</v>
      </c>
      <c r="I66" s="162">
        <f t="shared" si="0"/>
        <v>0</v>
      </c>
      <c r="J66" s="163">
        <v>0</v>
      </c>
      <c r="K66" s="162">
        <f t="shared" si="1"/>
        <v>0</v>
      </c>
      <c r="L66" s="163">
        <v>0</v>
      </c>
      <c r="M66" s="162">
        <f t="shared" si="2"/>
        <v>0</v>
      </c>
      <c r="N66" s="178">
        <v>20</v>
      </c>
      <c r="O66" s="164">
        <v>8</v>
      </c>
      <c r="P66" s="160" t="s">
        <v>11</v>
      </c>
    </row>
    <row r="67" spans="1:16" s="17" customFormat="1" ht="24" customHeight="1">
      <c r="A67" s="148" t="s">
        <v>233</v>
      </c>
      <c r="B67" s="148" t="s">
        <v>112</v>
      </c>
      <c r="C67" s="148" t="s">
        <v>157</v>
      </c>
      <c r="D67" s="17" t="s">
        <v>234</v>
      </c>
      <c r="E67" s="149" t="s">
        <v>235</v>
      </c>
      <c r="F67" s="148" t="s">
        <v>170</v>
      </c>
      <c r="G67" s="150">
        <v>6</v>
      </c>
      <c r="H67" s="170">
        <v>0</v>
      </c>
      <c r="I67" s="150">
        <f t="shared" si="0"/>
        <v>0</v>
      </c>
      <c r="J67" s="151">
        <v>0</v>
      </c>
      <c r="K67" s="150">
        <f t="shared" si="1"/>
        <v>0</v>
      </c>
      <c r="L67" s="151">
        <v>0</v>
      </c>
      <c r="M67" s="150">
        <f t="shared" si="2"/>
        <v>0</v>
      </c>
      <c r="N67" s="177">
        <v>20</v>
      </c>
      <c r="O67" s="152">
        <v>4</v>
      </c>
      <c r="P67" s="17" t="s">
        <v>11</v>
      </c>
    </row>
    <row r="68" spans="1:16" s="17" customFormat="1" ht="13.5" customHeight="1">
      <c r="A68" s="159" t="s">
        <v>236</v>
      </c>
      <c r="B68" s="159" t="s">
        <v>151</v>
      </c>
      <c r="C68" s="159" t="s">
        <v>152</v>
      </c>
      <c r="D68" s="160" t="s">
        <v>237</v>
      </c>
      <c r="E68" s="161" t="s">
        <v>238</v>
      </c>
      <c r="F68" s="159" t="s">
        <v>170</v>
      </c>
      <c r="G68" s="162">
        <v>6</v>
      </c>
      <c r="H68" s="172">
        <v>0</v>
      </c>
      <c r="I68" s="162">
        <f t="shared" si="0"/>
        <v>0</v>
      </c>
      <c r="J68" s="163">
        <v>0</v>
      </c>
      <c r="K68" s="162">
        <f t="shared" si="1"/>
        <v>0</v>
      </c>
      <c r="L68" s="163">
        <v>0</v>
      </c>
      <c r="M68" s="162">
        <f t="shared" si="2"/>
        <v>0</v>
      </c>
      <c r="N68" s="178">
        <v>20</v>
      </c>
      <c r="O68" s="164">
        <v>8</v>
      </c>
      <c r="P68" s="160" t="s">
        <v>11</v>
      </c>
    </row>
    <row r="69" spans="2:16" s="127" customFormat="1" ht="12.75" customHeight="1">
      <c r="B69" s="131" t="s">
        <v>65</v>
      </c>
      <c r="D69" s="132" t="s">
        <v>239</v>
      </c>
      <c r="E69" s="132" t="s">
        <v>240</v>
      </c>
      <c r="H69" s="169"/>
      <c r="I69" s="133">
        <f>I70</f>
        <v>0</v>
      </c>
      <c r="K69" s="133">
        <f>K70</f>
        <v>0</v>
      </c>
      <c r="M69" s="133">
        <f>M70</f>
        <v>0</v>
      </c>
      <c r="N69" s="169"/>
      <c r="P69" s="132" t="s">
        <v>110</v>
      </c>
    </row>
    <row r="70" spans="1:16" s="17" customFormat="1" ht="13.5" customHeight="1">
      <c r="A70" s="148" t="s">
        <v>241</v>
      </c>
      <c r="B70" s="148" t="s">
        <v>112</v>
      </c>
      <c r="C70" s="148" t="s">
        <v>157</v>
      </c>
      <c r="D70" s="17" t="s">
        <v>242</v>
      </c>
      <c r="E70" s="149" t="s">
        <v>243</v>
      </c>
      <c r="F70" s="148" t="s">
        <v>244</v>
      </c>
      <c r="G70" s="150">
        <v>391.708</v>
      </c>
      <c r="H70" s="170">
        <v>0</v>
      </c>
      <c r="I70" s="150">
        <f>ROUND(G70*H70,3)</f>
        <v>0</v>
      </c>
      <c r="J70" s="151">
        <v>0</v>
      </c>
      <c r="K70" s="150">
        <f>G70*J70</f>
        <v>0</v>
      </c>
      <c r="L70" s="151">
        <v>0</v>
      </c>
      <c r="M70" s="150">
        <f>G70*L70</f>
        <v>0</v>
      </c>
      <c r="N70" s="177">
        <v>20</v>
      </c>
      <c r="O70" s="152">
        <v>4</v>
      </c>
      <c r="P70" s="17" t="s">
        <v>11</v>
      </c>
    </row>
    <row r="71" spans="5:14" s="134" customFormat="1" ht="12.75" customHeight="1">
      <c r="E71" s="135" t="s">
        <v>92</v>
      </c>
      <c r="H71" s="173"/>
      <c r="I71" s="136">
        <f>I14</f>
        <v>0</v>
      </c>
      <c r="K71" s="136">
        <f>K14</f>
        <v>0</v>
      </c>
      <c r="M71" s="136">
        <f>M14</f>
        <v>0</v>
      </c>
      <c r="N71" s="173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Zdenka Linkova</cp:lastModifiedBy>
  <dcterms:modified xsi:type="dcterms:W3CDTF">2016-05-27T05:49:37Z</dcterms:modified>
  <cp:category/>
  <cp:version/>
  <cp:contentType/>
  <cp:contentStatus/>
</cp:coreProperties>
</file>